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S-1577\Downloads\"/>
    </mc:Choice>
  </mc:AlternateContent>
  <bookViews>
    <workbookView xWindow="0" yWindow="0" windowWidth="28800" windowHeight="13980" tabRatio="899" activeTab="1"/>
  </bookViews>
  <sheets>
    <sheet name="Attach flow- Sequence" sheetId="8" r:id="rId1"/>
    <sheet name="TAU- Sequence" sheetId="19" r:id="rId2"/>
    <sheet name="Design_req" sheetId="1" r:id="rId3"/>
    <sheet name="Approach-master-worker" sheetId="4" state="hidden" r:id="rId4"/>
    <sheet name="Design" sheetId="15" r:id="rId5"/>
    <sheet name="Approach-multi-task" sheetId="9" r:id="rId6"/>
    <sheet name="Stage-entry-messages" sheetId="11" r:id="rId7"/>
    <sheet name="Direct Idx to UE-table" sheetId="14" r:id="rId8"/>
    <sheet name="Stage lookup+steps" sheetId="12" r:id="rId9"/>
    <sheet name="New Requirements" sheetId="16" r:id="rId10"/>
    <sheet name="Timer model" sheetId="17" r:id="rId11"/>
    <sheet name="Performance statistics" sheetId="1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9" l="1"/>
  <c r="O18" i="9"/>
  <c r="D16" i="9"/>
  <c r="D15" i="9"/>
  <c r="K15" i="9"/>
  <c r="C3" i="9"/>
  <c r="C5" i="9"/>
  <c r="D14" i="9" s="1"/>
  <c r="D6" i="9"/>
  <c r="B6" i="9"/>
  <c r="K14" i="9" s="1"/>
  <c r="C15" i="1"/>
  <c r="B15" i="1"/>
  <c r="C6" i="17" l="1"/>
  <c r="C7" i="17" s="1"/>
  <c r="C9" i="17" l="1"/>
  <c r="D11" i="1" l="1"/>
  <c r="F23" i="14" l="1"/>
  <c r="F25" i="14" s="1"/>
  <c r="F24" i="14"/>
  <c r="T61" i="9" l="1"/>
  <c r="R61" i="9"/>
  <c r="P61" i="9"/>
  <c r="N61" i="9"/>
  <c r="L61" i="9"/>
  <c r="J61" i="9"/>
  <c r="H61" i="9"/>
  <c r="F61" i="9"/>
  <c r="D61" i="9"/>
  <c r="N9" i="9"/>
  <c r="G52" i="9"/>
  <c r="R9" i="9"/>
  <c r="P9" i="9"/>
  <c r="L9" i="9"/>
  <c r="J9" i="9"/>
  <c r="H9" i="9"/>
  <c r="F9" i="9"/>
  <c r="D9" i="9"/>
  <c r="G20" i="14" l="1"/>
  <c r="G21" i="14"/>
  <c r="C15" i="12" l="1"/>
  <c r="B5" i="9" l="1"/>
  <c r="K16" i="9" l="1"/>
  <c r="K18" i="9" s="1"/>
  <c r="M14" i="9"/>
  <c r="D15" i="1" l="1"/>
  <c r="B3" i="9" l="1"/>
  <c r="A1" i="4"/>
  <c r="D16" i="1"/>
  <c r="D12" i="1"/>
  <c r="G12" i="1" s="1"/>
  <c r="D10" i="1"/>
  <c r="D17" i="1" l="1"/>
</calcChain>
</file>

<file path=xl/sharedStrings.xml><?xml version="1.0" encoding="utf-8"?>
<sst xmlns="http://schemas.openxmlformats.org/spreadsheetml/2006/main" count="505" uniqueCount="371">
  <si>
    <t>Requirement</t>
  </si>
  <si>
    <t>UE</t>
  </si>
  <si>
    <t>TPS</t>
  </si>
  <si>
    <t>To complete attach process</t>
  </si>
  <si>
    <t>UE hash requirements</t>
  </si>
  <si>
    <t>Hash size</t>
  </si>
  <si>
    <t>Hash access rate/Sec</t>
  </si>
  <si>
    <t>ms</t>
  </si>
  <si>
    <t xml:space="preserve"> = </t>
  </si>
  <si>
    <t>/ms</t>
  </si>
  <si>
    <t>HASH</t>
  </si>
  <si>
    <t>PROCESSING</t>
  </si>
  <si>
    <t>Per UE avg connection time</t>
  </si>
  <si>
    <t>Expected hash read/write rate</t>
  </si>
  <si>
    <t>micro seconds per read or write</t>
  </si>
  <si>
    <t>Attach flow:</t>
  </si>
  <si>
    <t>Achieved TPS</t>
  </si>
  <si>
    <t>Start   -&gt;</t>
  </si>
  <si>
    <t xml:space="preserve">  --&gt;</t>
  </si>
  <si>
    <t>Complete</t>
  </si>
  <si>
    <t>Master</t>
  </si>
  <si>
    <t>Q</t>
  </si>
  <si>
    <t>SCTP</t>
  </si>
  <si>
    <t>Job1</t>
  </si>
  <si>
    <t>Job2</t>
  </si>
  <si>
    <t>Job3</t>
  </si>
  <si>
    <t>Job4</t>
  </si>
  <si>
    <t>Job5</t>
  </si>
  <si>
    <t>Required transactions/sec</t>
  </si>
  <si>
    <t>Hash considerations</t>
  </si>
  <si>
    <t>Prefer lock-less hash so that all tasks can access it simultaneously.</t>
  </si>
  <si>
    <t>Above point ensures that the same entry will not be updated simultaneously.</t>
  </si>
  <si>
    <t>Job6</t>
  </si>
  <si>
    <t>Job9</t>
  </si>
  <si>
    <t>Job8</t>
  </si>
  <si>
    <t>Job7</t>
  </si>
  <si>
    <t>In this design there is master job, which takes care of distributing execution of the transactions to worker jobs(or threads) in a pool.</t>
  </si>
  <si>
    <t>Pool size can be tunned for right performance.</t>
  </si>
  <si>
    <t xml:space="preserve">Buisiness logic resides in the master thread. </t>
  </si>
  <si>
    <t>Job10</t>
  </si>
  <si>
    <t>Job11</t>
  </si>
  <si>
    <t>Thread pool manager/work distributor</t>
  </si>
  <si>
    <t>Challenges</t>
  </si>
  <si>
    <t>Resource sharing, resulting in contention. E.g. two jobs trying to use same socket.</t>
  </si>
  <si>
    <t>Job queue</t>
  </si>
  <si>
    <t>Attache Message Sequenc Diagram</t>
  </si>
  <si>
    <t>eNB</t>
  </si>
  <si>
    <t>MME</t>
  </si>
  <si>
    <t>HSS</t>
  </si>
  <si>
    <t>SGW</t>
  </si>
  <si>
    <t>1: Initial UE Msg (IAM)-&gt;</t>
  </si>
  <si>
    <t>2: Diameter Auth Info Req (AIR) -&gt;</t>
  </si>
  <si>
    <t>3: Update Location Register (ULR) -&gt;</t>
  </si>
  <si>
    <t>&lt;- 4: Auth Info Answer (AIA)</t>
  </si>
  <si>
    <t>&lt;- 6: DL NAS Transport, EMM Auth Req</t>
  </si>
  <si>
    <t>7: UL NAS Transport; EMM Auth Resp -&gt;</t>
  </si>
  <si>
    <t>&lt;- 8: Security Mode Command</t>
  </si>
  <si>
    <t>9: Security Mode Command Over -&gt;</t>
  </si>
  <si>
    <t>&lt;- 10: ESM Info request</t>
  </si>
  <si>
    <t>11: ESM Info response -&gt;</t>
  </si>
  <si>
    <t>12: Create Session -&gt;</t>
  </si>
  <si>
    <t>&lt;- 13: Create Session Response</t>
  </si>
  <si>
    <t>&lt;- 14: Initial Context Setup</t>
  </si>
  <si>
    <t>16: Modify Bearer Req -&gt;</t>
  </si>
  <si>
    <t>&lt;- 17: Modify Bearer Resp</t>
  </si>
  <si>
    <t>AIR</t>
  </si>
  <si>
    <t>ULR</t>
  </si>
  <si>
    <t>IAM</t>
  </si>
  <si>
    <t>&gt;&gt;</t>
  </si>
  <si>
    <t>AIA</t>
  </si>
  <si>
    <t>ULA</t>
  </si>
  <si>
    <t>&lt;&lt;</t>
  </si>
  <si>
    <t>EAM Auth Req.</t>
  </si>
  <si>
    <t>EMM Auth Resp.</t>
  </si>
  <si>
    <t>SMC</t>
  </si>
  <si>
    <t>MME || Proc</t>
  </si>
  <si>
    <t>FD</t>
  </si>
  <si>
    <t>SMC Over</t>
  </si>
  <si>
    <t>ESM Info. Req.</t>
  </si>
  <si>
    <t>ESM Info. Resp.</t>
  </si>
  <si>
    <t>CSReq.</t>
  </si>
  <si>
    <t>CSResp.</t>
  </si>
  <si>
    <t>Initial Context Setup</t>
  </si>
  <si>
    <t>Attach Complete</t>
  </si>
  <si>
    <t>Modify Bearer Req.</t>
  </si>
  <si>
    <t>Modify Beaer Resp.</t>
  </si>
  <si>
    <t>Design Svc Time Max (us)</t>
  </si>
  <si>
    <t>E2E Mme Sys. Svc. Time (us)=</t>
  </si>
  <si>
    <t>IAM-Attach Complete 1x UE at Steady State (us)[=</t>
  </si>
  <si>
    <t>Key</t>
  </si>
  <si>
    <t>Value</t>
  </si>
  <si>
    <r>
      <rPr>
        <b/>
        <sz val="11"/>
        <color theme="1"/>
        <rFont val="Calibri"/>
        <family val="2"/>
        <scheme val="minor"/>
      </rPr>
      <t>QStage5</t>
    </r>
    <r>
      <rPr>
        <sz val="11"/>
        <color theme="1"/>
        <rFont val="Calibri"/>
        <family val="2"/>
        <scheme val="minor"/>
      </rPr>
      <t xml:space="preserve">
&gt;&gt;</t>
    </r>
  </si>
  <si>
    <r>
      <rPr>
        <b/>
        <sz val="11"/>
        <color theme="1"/>
        <rFont val="Calibri"/>
        <family val="2"/>
        <scheme val="minor"/>
      </rPr>
      <t>QStage4</t>
    </r>
    <r>
      <rPr>
        <sz val="11"/>
        <color theme="1"/>
        <rFont val="Calibri"/>
        <family val="2"/>
        <scheme val="minor"/>
      </rPr>
      <t xml:space="preserve">
&gt;&gt;</t>
    </r>
  </si>
  <si>
    <r>
      <rPr>
        <b/>
        <sz val="11"/>
        <color theme="1"/>
        <rFont val="Calibri"/>
        <family val="2"/>
        <scheme val="minor"/>
      </rPr>
      <t>QStage3</t>
    </r>
    <r>
      <rPr>
        <sz val="11"/>
        <color theme="1"/>
        <rFont val="Calibri"/>
        <family val="2"/>
        <scheme val="minor"/>
      </rPr>
      <t xml:space="preserve">
&gt;&gt;</t>
    </r>
  </si>
  <si>
    <r>
      <rPr>
        <b/>
        <sz val="11"/>
        <color theme="1"/>
        <rFont val="Calibri"/>
        <family val="2"/>
        <scheme val="minor"/>
      </rPr>
      <t>QStage2</t>
    </r>
    <r>
      <rPr>
        <sz val="11"/>
        <color theme="1"/>
        <rFont val="Calibri"/>
        <family val="2"/>
        <scheme val="minor"/>
      </rPr>
      <t xml:space="preserve">
&lt;&lt;</t>
    </r>
  </si>
  <si>
    <r>
      <rPr>
        <b/>
        <sz val="11"/>
        <color theme="1"/>
        <rFont val="Calibri"/>
        <family val="2"/>
        <scheme val="minor"/>
      </rPr>
      <t>QStage1</t>
    </r>
    <r>
      <rPr>
        <sz val="11"/>
        <color theme="1"/>
        <rFont val="Calibri"/>
        <family val="2"/>
        <scheme val="minor"/>
      </rPr>
      <t xml:space="preserve">
&gt;&gt;</t>
    </r>
  </si>
  <si>
    <t>When stage 1 is complete then job is passed to stage 2. And stage 1 takes next job for processing.</t>
  </si>
  <si>
    <t>Stages/UE attach</t>
  </si>
  <si>
    <t>Stage 1</t>
  </si>
  <si>
    <t>Stage 2</t>
  </si>
  <si>
    <t>Stage 3</t>
  </si>
  <si>
    <t>Stage 4</t>
  </si>
  <si>
    <t>Stage 5</t>
  </si>
  <si>
    <t>Stage 6</t>
  </si>
  <si>
    <t xml:space="preserve"> --&gt;</t>
  </si>
  <si>
    <t>Then directly jump to entry</t>
  </si>
  <si>
    <t>MB</t>
  </si>
  <si>
    <t>One entry(UE) in hash will be accessed by only one stage at a time.</t>
  </si>
  <si>
    <t>Stage 7</t>
  </si>
  <si>
    <r>
      <rPr>
        <b/>
        <sz val="11"/>
        <color theme="1"/>
        <rFont val="Calibri"/>
        <family val="2"/>
        <scheme val="minor"/>
      </rPr>
      <t>QStage6</t>
    </r>
    <r>
      <rPr>
        <sz val="11"/>
        <color theme="1"/>
        <rFont val="Calibri"/>
        <family val="2"/>
        <scheme val="minor"/>
      </rPr>
      <t xml:space="preserve">
&lt;&lt;</t>
    </r>
  </si>
  <si>
    <r>
      <rPr>
        <b/>
        <sz val="11"/>
        <color theme="1"/>
        <rFont val="Calibri"/>
        <family val="2"/>
        <scheme val="minor"/>
      </rPr>
      <t>QStage7</t>
    </r>
    <r>
      <rPr>
        <sz val="11"/>
        <color theme="1"/>
        <rFont val="Calibri"/>
        <family val="2"/>
        <scheme val="minor"/>
      </rPr>
      <t xml:space="preserve">
&gt;&gt;</t>
    </r>
  </si>
  <si>
    <t>Qstage 1</t>
  </si>
  <si>
    <t>Qstage 3</t>
  </si>
  <si>
    <t>Qstage 4</t>
  </si>
  <si>
    <t>Qstage 5</t>
  </si>
  <si>
    <t>Qstage 6</t>
  </si>
  <si>
    <t>Qstage 7</t>
  </si>
  <si>
    <t>All 8 jobs(stages) run simultaneously, each performing operation for of unique UE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</si>
  <si>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</si>
  <si>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</si>
  <si>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</si>
  <si>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</si>
  <si>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</si>
  <si>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</si>
  <si>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</si>
  <si>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</si>
  <si>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Time to complete each stage with 1ms extra buffer</t>
  </si>
  <si>
    <t>If achieving stage within given time(1ms) is not feasible. Then one stage can again be further divided in to multiple jobs.</t>
  </si>
  <si>
    <t>stage 9</t>
  </si>
  <si>
    <t xml:space="preserve">Achieving required performance with 8 jobs running parallel to handle one stages. </t>
  </si>
  <si>
    <t>s1ap procedure code</t>
  </si>
  <si>
    <t>S1ap procedure code</t>
  </si>
  <si>
    <t>13(0x0d)</t>
  </si>
  <si>
    <t>NAS-PDU-&gt;NAS EPD Mobility mgmt msg type</t>
  </si>
  <si>
    <t>83(0x53)</t>
  </si>
  <si>
    <t>94(0x5e)</t>
  </si>
  <si>
    <t>220(0xda)</t>
  </si>
  <si>
    <t>Flag - 1st bit not set : Response</t>
  </si>
  <si>
    <t>(flag &amp; 128) ==0</t>
  </si>
  <si>
    <t>Qstage 2 - AIA</t>
  </si>
  <si>
    <t>Qstage 2 - ULA</t>
  </si>
  <si>
    <t>Message type</t>
  </si>
  <si>
    <t>GTPv2: Message type</t>
  </si>
  <si>
    <t>Diameter: Command code</t>
  </si>
  <si>
    <t>Modify bearer response</t>
  </si>
  <si>
    <t>Create session response</t>
  </si>
  <si>
    <t>UE identity</t>
  </si>
  <si>
    <t>value</t>
  </si>
  <si>
    <t>GTPv2 field</t>
  </si>
  <si>
    <t>Message</t>
  </si>
  <si>
    <t xml:space="preserve">Command code </t>
  </si>
  <si>
    <t>Update location answer</t>
  </si>
  <si>
    <t>Authentication Information Answer</t>
  </si>
  <si>
    <t>Freediameter message field</t>
  </si>
  <si>
    <t>HSS(S6a) - freediameter</t>
  </si>
  <si>
    <t>MME UE S1AP ID</t>
  </si>
  <si>
    <t xml:space="preserve">S1ap Procedure code </t>
  </si>
  <si>
    <t>Initial context setup response</t>
  </si>
  <si>
    <t>ESM information response</t>
  </si>
  <si>
    <t>Security mode command response</t>
  </si>
  <si>
    <t xml:space="preserve">* We can use hash index directly as this ID to save processing.
</t>
  </si>
  <si>
    <t>Authentication response</t>
  </si>
  <si>
    <t>NAS-PDU-&gt;EPS mobile entity -&gt; IMSI</t>
  </si>
  <si>
    <t>Initial UE message</t>
  </si>
  <si>
    <t>S1AP message field</t>
  </si>
  <si>
    <t>eNB(S1AP) - SCTP</t>
  </si>
  <si>
    <t>Send create session request</t>
  </si>
  <si>
    <t>Generate create session request. Set index as TEID</t>
  </si>
  <si>
    <t>Jump directly to index(S11 MME TEID) value to get UE info</t>
  </si>
  <si>
    <t>Read MME UE S1AP ID from ESM info response</t>
  </si>
  <si>
    <t>Send Initial context setup to eNB</t>
  </si>
  <si>
    <t>Generate initial context setup request</t>
  </si>
  <si>
    <t>Read S11 MME TIED from create session response</t>
  </si>
  <si>
    <t>Jump directly to index(MME S1AP ID) value to get UE info</t>
  </si>
  <si>
    <t>Send Esm info requesst</t>
  </si>
  <si>
    <t>Generate ESM info request. Set MME UE S1AP ID as index value</t>
  </si>
  <si>
    <t>Read MME UE S1AP ID from security mode response</t>
  </si>
  <si>
    <t>Send security mode command</t>
  </si>
  <si>
    <t>Other UE info</t>
  </si>
  <si>
    <t>Generate security mode command request. Set MME UE S1AP ID as index value</t>
  </si>
  <si>
    <t>IMSI</t>
  </si>
  <si>
    <t>Read MME UE S1AP ID from EMM Auth response</t>
  </si>
  <si>
    <t xml:space="preserve">UE Info </t>
  </si>
  <si>
    <t>Send Request to eNB</t>
  </si>
  <si>
    <t>UE Hash Index</t>
  </si>
  <si>
    <t>Use Hash index as MME UE S1AP ID</t>
  </si>
  <si>
    <t>If both AIA and ULA are received, then prepare to send EMM Authentication request.</t>
  </si>
  <si>
    <t>If Both AIA and ULA are not received then break from the stage.</t>
  </si>
  <si>
    <t>500K array size</t>
  </si>
  <si>
    <t>maintain static array of 500K entries, so directly can be jumped to index</t>
  </si>
  <si>
    <t>Read ETEID from the message.</t>
  </si>
  <si>
    <t>Send AIR, ULR</t>
  </si>
  <si>
    <t>Hash index and MME UE S1AP ID can be kept same</t>
  </si>
  <si>
    <t>Add entry in lookup table</t>
  </si>
  <si>
    <t>Hash index and TIED can be kept same</t>
  </si>
  <si>
    <t>Create UE entry in hash</t>
  </si>
  <si>
    <t>S1AP communication</t>
  </si>
  <si>
    <t xml:space="preserve">TEID </t>
  </si>
  <si>
    <t>Combined information needed by all stages</t>
  </si>
  <si>
    <t>CP(S11) - GTPv2</t>
  </si>
  <si>
    <t>Create AIR and ULR FD messages.</t>
  </si>
  <si>
    <t>UE table[0][]</t>
  </si>
  <si>
    <t>UE table[1][]</t>
  </si>
  <si>
    <t>UE table[2][]</t>
  </si>
  <si>
    <t>UE table[3][]</t>
  </si>
  <si>
    <t>UE table[4][]</t>
  </si>
  <si>
    <t>Field in protocol to use for UE identification</t>
  </si>
  <si>
    <t>Open items</t>
  </si>
  <si>
    <t>Deletion of UE will result in holes in the UE table. Mechanism for reusing holes is needed.</t>
  </si>
  <si>
    <t>If index =</t>
  </si>
  <si>
    <t>Stage</t>
  </si>
  <si>
    <t>Data is added in Q by network process(s1ap, s11 or s6a)</t>
  </si>
  <si>
    <t>Network process(S6A, S1AP, S11)</t>
  </si>
  <si>
    <t>UE DB</t>
  </si>
  <si>
    <t xml:space="preserve">Info received </t>
  </si>
  <si>
    <t>UE Index,</t>
  </si>
  <si>
    <t>Stage specific info</t>
  </si>
  <si>
    <t>error state</t>
  </si>
  <si>
    <t>Info passed</t>
  </si>
  <si>
    <t>MME-App</t>
  </si>
  <si>
    <t>S1ap</t>
  </si>
  <si>
    <t>S6a</t>
  </si>
  <si>
    <t>S11</t>
  </si>
  <si>
    <t>1 Mgmt</t>
  </si>
  <si>
    <t>Threads</t>
  </si>
  <si>
    <t>Stage design</t>
  </si>
  <si>
    <t>Read from the Queue</t>
  </si>
  <si>
    <t>Process the message, Update UE info</t>
  </si>
  <si>
    <t>Post message to stage's destination Queue</t>
  </si>
  <si>
    <t>Each stage to have its own dedicated Queue of messages</t>
  </si>
  <si>
    <t>Each stage has following flow</t>
  </si>
  <si>
    <t>Each stage runs in a dedicated thread</t>
  </si>
  <si>
    <t>Each application to have its own configuration files.</t>
  </si>
  <si>
    <t xml:space="preserve">A common coding template to be used for each stage. </t>
  </si>
  <si>
    <t>1 mgmt msg</t>
  </si>
  <si>
    <t>Interface specific info</t>
  </si>
  <si>
    <t>Threading model per application</t>
  </si>
  <si>
    <t>ATTACH FLOW</t>
  </si>
  <si>
    <t>DETACH FLOW</t>
  </si>
  <si>
    <t>CP</t>
  </si>
  <si>
    <t>Detach request</t>
  </si>
  <si>
    <t>Detach accept</t>
  </si>
  <si>
    <t>Purge UE req</t>
  </si>
  <si>
    <t>Purge UE ans</t>
  </si>
  <si>
    <t>Delete session</t>
  </si>
  <si>
    <t>QStage1
&gt;&gt;</t>
  </si>
  <si>
    <t>QStage2</t>
  </si>
  <si>
    <t>Delete session resp</t>
  </si>
  <si>
    <t>UE ctx rel. cmd</t>
  </si>
  <si>
    <t>UE ctx rel. complete</t>
  </si>
  <si>
    <t>QStage3</t>
  </si>
  <si>
    <t>Init context setup resp.</t>
  </si>
  <si>
    <r>
      <rPr>
        <b/>
        <sz val="11"/>
        <color theme="1"/>
        <rFont val="Calibri"/>
        <family val="2"/>
        <scheme val="minor"/>
      </rPr>
      <t>QStage8</t>
    </r>
    <r>
      <rPr>
        <sz val="11"/>
        <color theme="1"/>
        <rFont val="Calibri"/>
        <family val="2"/>
        <scheme val="minor"/>
      </rPr>
      <t xml:space="preserve">
&lt;&lt;</t>
    </r>
  </si>
  <si>
    <t>&lt;- 5: Update Location Answer (ULA)</t>
  </si>
  <si>
    <t>15: Initial Context Setup Response -&gt;</t>
  </si>
  <si>
    <t>Stage 8</t>
  </si>
  <si>
    <t>18: Attach Complete -&gt;</t>
  </si>
  <si>
    <t>&gt;&gt; |</t>
  </si>
  <si>
    <t>Each stage has predefined dedicated destination Queue</t>
  </si>
  <si>
    <t>Queues 8(attach), 3(detach)</t>
  </si>
  <si>
    <t>Queues 4(attach), 2(detach)</t>
  </si>
  <si>
    <t>mgmt</t>
  </si>
  <si>
    <t>Queues 2(attach), 1(detach)</t>
  </si>
  <si>
    <t>1 mgmt</t>
  </si>
  <si>
    <t>3 for stages, 5 for resp thread pool</t>
  </si>
  <si>
    <t>6 for stages, 5 for resp handling thread pool</t>
  </si>
  <si>
    <t>11 for stages</t>
  </si>
  <si>
    <t>Thread pool use where applicable. All threads allocated on startup.</t>
  </si>
  <si>
    <t>Session ID</t>
  </si>
  <si>
    <t>Attach complete</t>
  </si>
  <si>
    <t>67(0x43)</t>
  </si>
  <si>
    <t>Hash index can be appended to freediameter session id</t>
  </si>
  <si>
    <t>Each stage message has index that gives direct access to UE info structure</t>
  </si>
  <si>
    <t>UE state</t>
  </si>
  <si>
    <t>Append UE index to session ID.</t>
  </si>
  <si>
    <t>Extrace UE index from session ID</t>
  </si>
  <si>
    <t>Jump directly to UE index value to get UE info</t>
  </si>
  <si>
    <t>Read MME UE S1AP ID from initial context setup response</t>
  </si>
  <si>
    <t>Generate modify bearer request. Set index as TEID</t>
  </si>
  <si>
    <t>Send modify bearer request</t>
  </si>
  <si>
    <t>Read MME UE S1AP ID from attach complete NAS message</t>
  </si>
  <si>
    <t>Read TEID from modify bearer response</t>
  </si>
  <si>
    <t>Jump directly to index(TEID) value to get UE info</t>
  </si>
  <si>
    <t>If both messages in this stage are received, then mark UE as attached.</t>
  </si>
  <si>
    <t>uSec</t>
  </si>
  <si>
    <t>In MME, S1AP operations use MME UE S1AP ID to uniquely identify UE.</t>
  </si>
  <si>
    <t>MME UE S1AP ID is assigned by MME on initial UE message, attach request.</t>
  </si>
  <si>
    <t>Instead of designing hash table, MME can simply create array of UE information.</t>
  </si>
  <si>
    <t>For each new UE attach request, assign unique index in the UE array.</t>
  </si>
  <si>
    <t>Value of array index itself can be used as MME UE S1AP ID.</t>
  </si>
  <si>
    <t>All further communications can directly access UE information based on array index.</t>
  </si>
  <si>
    <t>Lookup operation for UE structure is of order 0 in this case.</t>
  </si>
  <si>
    <t>For performance and resources reasons, we can optimize array allocation further as follows.</t>
  </si>
  <si>
    <t>We need to support total 500k UE</t>
  </si>
  <si>
    <t>On MME startup we'll allocate array of 100k UEs only.</t>
  </si>
  <si>
    <t>Once more than 100k UEs assigned then only array of next 100k UEs will be allocated.</t>
  </si>
  <si>
    <t>All allocated array will be stored in 2D array</t>
  </si>
  <si>
    <t>Based on assigned UE index value, we can directly access element in 2D array as following.</t>
  </si>
  <si>
    <t>MB space needed to store 500k UE information..</t>
  </si>
  <si>
    <t>: Avg time for each stage to complete</t>
  </si>
  <si>
    <t>Session-ID</t>
  </si>
  <si>
    <t>2 for stages.
40 FD threads</t>
  </si>
  <si>
    <t>If stage 1 takes 5000 miscroS to complete. Then it can be divided further in to 5 jobs to get 5 stages in 1000 uSec. i.e. effectively 1000uSec/stage.</t>
  </si>
  <si>
    <t>MME UE S1AP ID(==UE index in table)</t>
  </si>
  <si>
    <t>Session ID(with UE index appended)</t>
  </si>
  <si>
    <t>TEID(S11 MME ) == UE index in table</t>
  </si>
  <si>
    <t>Same S1AP ID will be used by all protocols(s1ap, s6a, S11). This S1AP ID is hash key for s1ap, s11, s6a protocol states</t>
  </si>
  <si>
    <t xml:space="preserve">MME-2 UE info struct size (Bytes): </t>
  </si>
  <si>
    <t>Radisys UE info struct size (Bytes):</t>
  </si>
  <si>
    <t>Times more memory required. State management latency explodes</t>
  </si>
  <si>
    <t>1. Timer expiry requirement per UE</t>
  </si>
  <si>
    <t>a) Timer per UE</t>
  </si>
  <si>
    <t>b) Timer expiration can occur while processing a message which changes the message processing flow.</t>
  </si>
  <si>
    <t>c) 11 types of timers, (9 EMM and 4 ESM)</t>
  </si>
  <si>
    <t>d) Timer granularity is sec. Min 6 sec and Max 3480 sec (58 mins)</t>
  </si>
  <si>
    <t>2. State machine requirement for new message flows and exception flows</t>
  </si>
  <si>
    <t>a) Skip ESM req stage based on InitUE message flag.</t>
  </si>
  <si>
    <t>b) SQN mismatch on UE side, MME resends AIR to HSS and send another Auth Request</t>
  </si>
  <si>
    <t>3. Async Events</t>
  </si>
  <si>
    <t>a) Unsolicited messages : HSS sends an IDR (Insert-Subscriber-Data-Request)</t>
  </si>
  <si>
    <t>b) Unsolicited messages : SMS router sends a MT-Forward-Short-Message-Request</t>
  </si>
  <si>
    <t>No of UEs</t>
  </si>
  <si>
    <t>Max timer value</t>
  </si>
  <si>
    <t>sec</t>
  </si>
  <si>
    <t>us</t>
  </si>
  <si>
    <t>Per Second timer hit</t>
  </si>
  <si>
    <t>Max active timers                                                          ***assumption of 2000 overflow</t>
  </si>
  <si>
    <t>Average time each timer should take to execute handler.
*** assumption that time has expired</t>
  </si>
  <si>
    <t>Configuration</t>
  </si>
  <si>
    <t>Host Processor</t>
  </si>
  <si>
    <t>VM Core</t>
  </si>
  <si>
    <t>VM Memory</t>
  </si>
  <si>
    <t>OpenMME Commit ID</t>
  </si>
  <si>
    <t>Intel(R) Xeon(R) CPU E5-2699 v3 @ 2.30GHz (Haswell)</t>
  </si>
  <si>
    <t>295991b300a</t>
  </si>
  <si>
    <t>Dummy HSS</t>
  </si>
  <si>
    <t>Test Results</t>
  </si>
  <si>
    <t>Result</t>
  </si>
  <si>
    <t>Pass</t>
  </si>
  <si>
    <t>Fail</t>
  </si>
  <si>
    <t>Log file
ran10:/home/lte1/nfv-ran-sprint/lte-ft-ran1/log</t>
  </si>
  <si>
    <t>tc_attach_180920_043426-1.log</t>
  </si>
  <si>
    <t>tc_attach_180920_061934-1.log</t>
  </si>
  <si>
    <t>tc_attach_180920_061152-1.log</t>
  </si>
  <si>
    <t>tc_attach_180920_044838-1.log</t>
  </si>
  <si>
    <t>tc_attach_180920_052838-1.log</t>
  </si>
  <si>
    <t>tc_attach_180920_050701-1.log</t>
  </si>
  <si>
    <t>Transaction stages/Second (TSTGS)</t>
  </si>
  <si>
    <t>TSTGS/ms</t>
  </si>
  <si>
    <t>uSec/TSTGS</t>
  </si>
  <si>
    <t>This is the expcted speed per Transaction stage</t>
  </si>
  <si>
    <t>Service Time Budget/Stage (Tstgs)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</si>
  <si>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stages/second::Each of the 8 stages can run in parallel. Processing of each stage is independent of the other 7 stages. </t>
    </r>
    <r>
      <rPr>
        <b/>
        <sz val="11"/>
        <color theme="1"/>
        <rFont val="Calibri"/>
        <family val="2"/>
        <scheme val="minor"/>
      </rPr>
      <t>Each stage updates a shared state hash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Consistency of hash is critical for system coherence</t>
    </r>
  </si>
  <si>
    <t>Transaction stages/ms</t>
  </si>
  <si>
    <t>TSTGS</t>
  </si>
  <si>
    <t>Old MME</t>
  </si>
  <si>
    <t>New MME</t>
  </si>
  <si>
    <t>1: TAU Request (TAU-R)-&gt;</t>
  </si>
  <si>
    <t>&lt;-  3 Context response</t>
  </si>
  <si>
    <t>4. Context Ack -&gt;</t>
  </si>
  <si>
    <t>5. Create Session Request -&gt;</t>
  </si>
  <si>
    <t>&lt;- 6. Create Session Response</t>
  </si>
  <si>
    <t>7. Update Location Request -&gt;</t>
  </si>
  <si>
    <t>&lt;- 8. Cancel Location</t>
  </si>
  <si>
    <t>9. Cancel location Ack -&gt;</t>
  </si>
  <si>
    <t>New SGW</t>
  </si>
  <si>
    <t>Old SGW</t>
  </si>
  <si>
    <t>10. Delete Session Request(On timer) -&gt;</t>
  </si>
  <si>
    <t>&lt;- 14. Update Location Ack</t>
  </si>
  <si>
    <t>&lt;- 15: TAU accept</t>
  </si>
  <si>
    <t>2: ConteXt request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</si>
</sst>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3" xfId="0" applyBorder="1"/>
    <xf numFmtId="0" fontId="0" fillId="0" borderId="0" xfId="0" applyFill="1" applyBorder="1"/>
    <xf numFmtId="3" fontId="0" fillId="0" borderId="0" xfId="0" applyNumberForma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26" xfId="0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17" xfId="0" applyBorder="1"/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2" xfId="0" applyBorder="1"/>
    <xf numFmtId="0" fontId="0" fillId="0" borderId="29" xfId="0" applyBorder="1"/>
    <xf numFmtId="0" fontId="0" fillId="0" borderId="29" xfId="0" applyFill="1" applyBorder="1" applyAlignment="1"/>
    <xf numFmtId="0" fontId="0" fillId="0" borderId="30" xfId="0" applyBorder="1"/>
    <xf numFmtId="0" fontId="0" fillId="0" borderId="18" xfId="0" applyBorder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3" xfId="0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8" xfId="0" applyBorder="1" applyAlignment="1">
      <alignment horizontal="right"/>
    </xf>
    <xf numFmtId="0" fontId="2" fillId="0" borderId="22" xfId="0" applyFont="1" applyBorder="1" applyAlignment="1">
      <alignment horizontal="left" vertical="center" wrapText="1"/>
    </xf>
    <xf numFmtId="0" fontId="0" fillId="0" borderId="8" xfId="0" applyBorder="1"/>
    <xf numFmtId="0" fontId="1" fillId="0" borderId="8" xfId="0" applyFont="1" applyBorder="1"/>
    <xf numFmtId="0" fontId="1" fillId="0" borderId="0" xfId="0" applyFont="1"/>
    <xf numFmtId="0" fontId="0" fillId="0" borderId="0" xfId="0" applyAlignment="1"/>
    <xf numFmtId="0" fontId="1" fillId="0" borderId="8" xfId="0" applyFont="1" applyFill="1" applyBorder="1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1" fillId="0" borderId="5" xfId="0" applyFont="1" applyBorder="1"/>
    <xf numFmtId="0" fontId="0" fillId="0" borderId="8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wrapText="1"/>
    </xf>
    <xf numFmtId="0" fontId="0" fillId="0" borderId="3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2" xfId="0" applyFill="1" applyBorder="1"/>
    <xf numFmtId="0" fontId="1" fillId="0" borderId="0" xfId="0" applyFont="1" applyBorder="1"/>
    <xf numFmtId="0" fontId="1" fillId="0" borderId="11" xfId="0" applyFont="1" applyBorder="1"/>
    <xf numFmtId="0" fontId="1" fillId="0" borderId="17" xfId="0" applyFont="1" applyBorder="1"/>
    <xf numFmtId="0" fontId="0" fillId="0" borderId="15" xfId="0" applyBorder="1"/>
    <xf numFmtId="0" fontId="1" fillId="0" borderId="19" xfId="0" applyFont="1" applyBorder="1"/>
    <xf numFmtId="0" fontId="2" fillId="0" borderId="8" xfId="0" applyFont="1" applyBorder="1" applyAlignment="1"/>
    <xf numFmtId="0" fontId="1" fillId="0" borderId="9" xfId="0" applyFont="1" applyBorder="1"/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3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20" fontId="0" fillId="0" borderId="31" xfId="0" applyNumberFormat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20" fontId="0" fillId="0" borderId="31" xfId="0" applyNumberFormat="1" applyBorder="1" applyAlignment="1">
      <alignment horizontal="center" vertical="center" wrapText="1"/>
    </xf>
    <xf numFmtId="20" fontId="0" fillId="0" borderId="32" xfId="0" applyNumberFormat="1" applyBorder="1" applyAlignment="1">
      <alignment horizontal="center" vertical="center" wrapText="1"/>
    </xf>
    <xf numFmtId="20" fontId="0" fillId="0" borderId="3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12</xdr:row>
          <xdr:rowOff>152400</xdr:rowOff>
        </xdr:from>
        <xdr:to>
          <xdr:col>20</xdr:col>
          <xdr:colOff>190500</xdr:colOff>
          <xdr:row>38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I11" sqref="I11:K11"/>
    </sheetView>
  </sheetViews>
  <sheetFormatPr defaultColWidth="8.7109375" defaultRowHeight="15" x14ac:dyDescent="0.25"/>
  <cols>
    <col min="1" max="3" width="8.7109375" style="32"/>
    <col min="4" max="4" width="1.5703125" style="32" customWidth="1"/>
    <col min="5" max="5" width="15.5703125" style="32" customWidth="1"/>
    <col min="6" max="6" width="6.5703125" style="32" customWidth="1"/>
    <col min="7" max="7" width="15.5703125" style="32" customWidth="1"/>
    <col min="8" max="8" width="1.5703125" style="32" customWidth="1"/>
    <col min="9" max="9" width="15.5703125" style="32" customWidth="1"/>
    <col min="10" max="10" width="6.5703125" style="32" customWidth="1"/>
    <col min="11" max="11" width="15.5703125" style="32" customWidth="1"/>
    <col min="12" max="12" width="1.5703125" style="32" customWidth="1"/>
    <col min="13" max="13" width="15.5703125" style="32" customWidth="1"/>
    <col min="14" max="14" width="6.5703125" style="32" customWidth="1"/>
    <col min="15" max="15" width="15.5703125" style="32" customWidth="1"/>
    <col min="16" max="16" width="1.5703125" style="32" customWidth="1"/>
    <col min="17" max="16384" width="8.7109375" style="32"/>
  </cols>
  <sheetData>
    <row r="1" spans="1:17" ht="21" x14ac:dyDescent="0.35">
      <c r="A1" s="31" t="s">
        <v>45</v>
      </c>
    </row>
    <row r="2" spans="1:17" x14ac:dyDescent="0.25">
      <c r="A2"/>
      <c r="B2" s="33"/>
      <c r="C2" s="33"/>
    </row>
    <row r="3" spans="1:17" ht="15.75" thickBot="1" x14ac:dyDescent="0.3">
      <c r="A3"/>
      <c r="B3" s="33"/>
      <c r="C3" s="33"/>
    </row>
    <row r="4" spans="1:17" ht="15.75" thickBot="1" x14ac:dyDescent="0.3">
      <c r="A4"/>
      <c r="B4" s="33"/>
      <c r="C4" s="145" t="s">
        <v>46</v>
      </c>
      <c r="D4" s="146"/>
      <c r="E4" s="147"/>
      <c r="G4" s="145" t="s">
        <v>47</v>
      </c>
      <c r="H4" s="146"/>
      <c r="I4" s="147"/>
      <c r="K4" s="145" t="s">
        <v>48</v>
      </c>
      <c r="L4" s="146"/>
      <c r="M4" s="147"/>
      <c r="O4" s="145" t="s">
        <v>49</v>
      </c>
      <c r="P4" s="146"/>
      <c r="Q4" s="147"/>
    </row>
    <row r="5" spans="1:17" ht="15.75" thickBot="1" x14ac:dyDescent="0.3">
      <c r="A5"/>
      <c r="B5" s="33"/>
      <c r="C5" s="33"/>
      <c r="D5" s="34"/>
      <c r="H5" s="34"/>
      <c r="L5" s="34"/>
      <c r="P5" s="34"/>
    </row>
    <row r="6" spans="1:17" ht="15.75" thickBot="1" x14ac:dyDescent="0.3">
      <c r="A6" s="33"/>
      <c r="B6" s="140" t="s">
        <v>98</v>
      </c>
      <c r="C6" s="33"/>
      <c r="D6" s="34"/>
      <c r="E6" s="142" t="s">
        <v>50</v>
      </c>
      <c r="F6" s="142"/>
      <c r="G6" s="142"/>
      <c r="H6" s="34"/>
      <c r="L6" s="34"/>
      <c r="P6" s="34"/>
    </row>
    <row r="7" spans="1:17" x14ac:dyDescent="0.25">
      <c r="A7" s="10"/>
      <c r="B7" s="140"/>
      <c r="C7" s="33"/>
      <c r="D7" s="34"/>
      <c r="H7" s="34"/>
      <c r="L7" s="34"/>
      <c r="P7" s="34"/>
    </row>
    <row r="8" spans="1:17" ht="15.75" thickBot="1" x14ac:dyDescent="0.3">
      <c r="A8" s="10"/>
      <c r="B8" s="140"/>
      <c r="C8" s="33"/>
      <c r="D8" s="34"/>
      <c r="H8" s="34"/>
      <c r="L8" s="34"/>
      <c r="P8" s="34"/>
    </row>
    <row r="9" spans="1:17" ht="15.75" thickBot="1" x14ac:dyDescent="0.3">
      <c r="A9" s="33"/>
      <c r="B9" s="140"/>
      <c r="C9" s="33"/>
      <c r="D9" s="34"/>
      <c r="H9" s="34"/>
      <c r="I9" s="151" t="s">
        <v>51</v>
      </c>
      <c r="J9" s="152"/>
      <c r="K9" s="153"/>
      <c r="L9" s="34"/>
      <c r="P9" s="34"/>
    </row>
    <row r="10" spans="1:17" ht="15.75" thickBot="1" x14ac:dyDescent="0.3">
      <c r="A10" s="33"/>
      <c r="B10" s="140"/>
      <c r="C10" s="33"/>
      <c r="D10" s="34"/>
      <c r="H10" s="34"/>
      <c r="L10" s="34"/>
      <c r="P10" s="34"/>
    </row>
    <row r="11" spans="1:17" ht="15.75" thickBot="1" x14ac:dyDescent="0.3">
      <c r="A11" s="33"/>
      <c r="B11" s="140"/>
      <c r="C11" s="33"/>
      <c r="D11" s="34"/>
      <c r="H11" s="34"/>
      <c r="I11" s="151" t="s">
        <v>52</v>
      </c>
      <c r="J11" s="152"/>
      <c r="K11" s="153"/>
      <c r="L11" s="34"/>
      <c r="P11" s="34"/>
    </row>
    <row r="12" spans="1:17" s="62" customFormat="1" x14ac:dyDescent="0.25">
      <c r="A12" s="4"/>
      <c r="B12" s="60"/>
      <c r="C12" s="60"/>
      <c r="D12" s="61"/>
      <c r="H12" s="61"/>
      <c r="L12" s="61"/>
      <c r="P12" s="61"/>
    </row>
    <row r="13" spans="1:17" ht="15.75" thickBot="1" x14ac:dyDescent="0.3">
      <c r="A13" s="10"/>
      <c r="B13" s="140" t="s">
        <v>99</v>
      </c>
      <c r="C13" s="33"/>
      <c r="D13" s="34"/>
      <c r="H13" s="34"/>
      <c r="L13" s="34"/>
      <c r="P13" s="34"/>
    </row>
    <row r="14" spans="1:17" ht="15.75" thickBot="1" x14ac:dyDescent="0.3">
      <c r="A14" s="33"/>
      <c r="B14" s="140"/>
      <c r="C14" s="33"/>
      <c r="D14" s="34"/>
      <c r="H14" s="34"/>
      <c r="I14" s="154" t="s">
        <v>53</v>
      </c>
      <c r="J14" s="149"/>
      <c r="K14" s="150"/>
      <c r="L14" s="34"/>
      <c r="P14" s="34"/>
    </row>
    <row r="15" spans="1:17" ht="15.75" thickBot="1" x14ac:dyDescent="0.3">
      <c r="A15" s="33"/>
      <c r="B15" s="140"/>
      <c r="C15" s="33"/>
      <c r="D15" s="34"/>
      <c r="H15" s="34"/>
      <c r="L15" s="34"/>
      <c r="P15" s="34"/>
    </row>
    <row r="16" spans="1:17" ht="15.75" thickBot="1" x14ac:dyDescent="0.3">
      <c r="A16" s="33"/>
      <c r="B16" s="140"/>
      <c r="C16" s="33"/>
      <c r="D16" s="34"/>
      <c r="H16" s="34"/>
      <c r="I16" s="148" t="s">
        <v>253</v>
      </c>
      <c r="J16" s="149"/>
      <c r="K16" s="150"/>
      <c r="L16" s="34"/>
      <c r="P16" s="34"/>
    </row>
    <row r="17" spans="1:16" x14ac:dyDescent="0.25">
      <c r="A17" s="10"/>
      <c r="B17" s="140"/>
      <c r="C17" s="33"/>
      <c r="D17" s="34"/>
      <c r="H17" s="34"/>
      <c r="L17" s="34"/>
      <c r="P17" s="34"/>
    </row>
    <row r="18" spans="1:16" ht="15.75" thickBot="1" x14ac:dyDescent="0.3">
      <c r="A18" s="10"/>
      <c r="B18" s="140"/>
      <c r="C18" s="33"/>
      <c r="D18" s="34"/>
      <c r="H18" s="34"/>
      <c r="L18" s="34"/>
      <c r="P18" s="34"/>
    </row>
    <row r="19" spans="1:16" ht="15.75" thickBot="1" x14ac:dyDescent="0.3">
      <c r="A19" s="33"/>
      <c r="B19" s="140"/>
      <c r="C19" s="33"/>
      <c r="D19" s="34"/>
      <c r="E19" s="148" t="s">
        <v>54</v>
      </c>
      <c r="F19" s="149"/>
      <c r="G19" s="150"/>
      <c r="H19" s="34"/>
      <c r="L19" s="34"/>
      <c r="P19" s="34"/>
    </row>
    <row r="20" spans="1:16" s="62" customFormat="1" ht="15.75" thickBot="1" x14ac:dyDescent="0.3">
      <c r="A20" s="60"/>
      <c r="B20" s="60"/>
      <c r="C20" s="60"/>
      <c r="D20" s="61"/>
      <c r="H20" s="61"/>
      <c r="L20" s="61"/>
      <c r="P20" s="61"/>
    </row>
    <row r="21" spans="1:16" ht="15.75" thickBot="1" x14ac:dyDescent="0.3">
      <c r="A21" s="33"/>
      <c r="B21" s="140" t="s">
        <v>100</v>
      </c>
      <c r="C21" s="33"/>
      <c r="D21" s="34"/>
      <c r="E21" s="141" t="s">
        <v>55</v>
      </c>
      <c r="F21" s="142"/>
      <c r="G21" s="143"/>
      <c r="H21" s="34"/>
      <c r="L21" s="34"/>
      <c r="P21" s="34"/>
    </row>
    <row r="22" spans="1:16" x14ac:dyDescent="0.25">
      <c r="A22" s="10"/>
      <c r="B22" s="140"/>
      <c r="C22" s="33"/>
      <c r="D22" s="34"/>
      <c r="H22" s="34"/>
      <c r="L22" s="34"/>
      <c r="P22" s="34"/>
    </row>
    <row r="23" spans="1:16" ht="15.75" thickBot="1" x14ac:dyDescent="0.3">
      <c r="A23" s="10"/>
      <c r="B23" s="140"/>
      <c r="C23" s="33"/>
      <c r="D23" s="34"/>
      <c r="H23" s="34"/>
      <c r="L23" s="34"/>
      <c r="P23" s="34"/>
    </row>
    <row r="24" spans="1:16" ht="15.75" thickBot="1" x14ac:dyDescent="0.3">
      <c r="A24" s="33"/>
      <c r="B24" s="140"/>
      <c r="C24" s="33"/>
      <c r="D24" s="34"/>
      <c r="E24" s="148" t="s">
        <v>56</v>
      </c>
      <c r="F24" s="149"/>
      <c r="G24" s="150"/>
      <c r="H24" s="34"/>
      <c r="L24" s="34"/>
      <c r="P24" s="34"/>
    </row>
    <row r="25" spans="1:16" s="62" customFormat="1" ht="15.75" thickBot="1" x14ac:dyDescent="0.3">
      <c r="A25" s="60"/>
      <c r="B25" s="60"/>
      <c r="C25" s="60"/>
      <c r="D25" s="61"/>
      <c r="H25" s="61"/>
      <c r="L25" s="61"/>
      <c r="P25" s="61"/>
    </row>
    <row r="26" spans="1:16" ht="15.75" thickBot="1" x14ac:dyDescent="0.3">
      <c r="A26" s="33"/>
      <c r="B26" s="140" t="s">
        <v>101</v>
      </c>
      <c r="C26" s="33"/>
      <c r="D26" s="34"/>
      <c r="E26" s="141" t="s">
        <v>57</v>
      </c>
      <c r="F26" s="142"/>
      <c r="G26" s="143"/>
      <c r="H26" s="34"/>
      <c r="L26" s="34"/>
      <c r="P26" s="34"/>
    </row>
    <row r="27" spans="1:16" ht="15.75" thickBot="1" x14ac:dyDescent="0.3">
      <c r="A27" s="10"/>
      <c r="B27" s="140"/>
      <c r="C27" s="33"/>
      <c r="D27" s="34"/>
      <c r="H27" s="34"/>
      <c r="L27" s="34"/>
      <c r="P27" s="34"/>
    </row>
    <row r="28" spans="1:16" ht="15.75" thickBot="1" x14ac:dyDescent="0.3">
      <c r="A28" s="33"/>
      <c r="B28" s="140"/>
      <c r="C28" s="33"/>
      <c r="D28" s="34"/>
      <c r="E28" s="148" t="s">
        <v>58</v>
      </c>
      <c r="F28" s="149"/>
      <c r="G28" s="150"/>
      <c r="H28" s="34"/>
      <c r="L28" s="34"/>
      <c r="P28" s="34"/>
    </row>
    <row r="29" spans="1:16" s="62" customFormat="1" ht="15.75" thickBot="1" x14ac:dyDescent="0.3">
      <c r="A29" s="60"/>
      <c r="B29" s="60"/>
      <c r="C29" s="60"/>
      <c r="D29" s="61"/>
      <c r="H29" s="61"/>
      <c r="L29" s="61"/>
      <c r="P29" s="61"/>
    </row>
    <row r="30" spans="1:16" ht="15.75" thickBot="1" x14ac:dyDescent="0.3">
      <c r="A30" s="33"/>
      <c r="B30" s="140" t="s">
        <v>102</v>
      </c>
      <c r="C30" s="33"/>
      <c r="D30" s="34"/>
      <c r="E30" s="141" t="s">
        <v>59</v>
      </c>
      <c r="F30" s="142"/>
      <c r="G30" s="143"/>
      <c r="H30" s="34"/>
      <c r="L30" s="34"/>
      <c r="P30" s="34"/>
    </row>
    <row r="31" spans="1:16" ht="15.75" thickBot="1" x14ac:dyDescent="0.3">
      <c r="A31" s="10"/>
      <c r="B31" s="140"/>
      <c r="C31" s="33"/>
      <c r="D31" s="34"/>
      <c r="E31" s="35"/>
      <c r="F31" s="35"/>
      <c r="G31" s="35"/>
      <c r="H31" s="34"/>
      <c r="L31" s="34"/>
      <c r="P31" s="34"/>
    </row>
    <row r="32" spans="1:16" ht="15.75" thickBot="1" x14ac:dyDescent="0.3">
      <c r="A32" s="33"/>
      <c r="B32" s="140"/>
      <c r="C32" s="33"/>
      <c r="D32" s="34"/>
      <c r="H32" s="34"/>
      <c r="I32" s="141" t="s">
        <v>60</v>
      </c>
      <c r="J32" s="142"/>
      <c r="K32" s="142"/>
      <c r="L32" s="142"/>
      <c r="M32" s="142"/>
      <c r="N32" s="142"/>
      <c r="O32" s="143"/>
      <c r="P32" s="34"/>
    </row>
    <row r="33" spans="1:16" s="62" customFormat="1" ht="15.75" thickBot="1" x14ac:dyDescent="0.3">
      <c r="A33" s="60"/>
      <c r="B33" s="60"/>
      <c r="C33" s="60"/>
      <c r="D33" s="61"/>
      <c r="H33" s="61"/>
      <c r="L33" s="63"/>
      <c r="P33" s="61"/>
    </row>
    <row r="34" spans="1:16" ht="15.75" thickBot="1" x14ac:dyDescent="0.3">
      <c r="A34" s="33"/>
      <c r="B34" s="140" t="s">
        <v>103</v>
      </c>
      <c r="C34" s="33"/>
      <c r="D34" s="34"/>
      <c r="H34" s="34"/>
      <c r="I34" s="148" t="s">
        <v>61</v>
      </c>
      <c r="J34" s="149"/>
      <c r="K34" s="149"/>
      <c r="L34" s="149"/>
      <c r="M34" s="149"/>
      <c r="N34" s="149"/>
      <c r="O34" s="150"/>
      <c r="P34" s="34"/>
    </row>
    <row r="35" spans="1:16" x14ac:dyDescent="0.25">
      <c r="A35" s="10"/>
      <c r="B35" s="140"/>
      <c r="C35" s="33"/>
      <c r="D35" s="34"/>
      <c r="H35" s="34"/>
      <c r="L35" s="34"/>
      <c r="P35" s="34"/>
    </row>
    <row r="36" spans="1:16" ht="15.75" thickBot="1" x14ac:dyDescent="0.3">
      <c r="A36" s="10"/>
      <c r="B36" s="140"/>
      <c r="C36" s="60"/>
      <c r="D36" s="61"/>
      <c r="E36" s="60"/>
      <c r="F36" s="60"/>
      <c r="G36" s="60"/>
      <c r="H36" s="61"/>
      <c r="I36" s="60"/>
      <c r="J36" s="60"/>
      <c r="K36" s="60"/>
      <c r="L36" s="61"/>
      <c r="M36" s="60"/>
      <c r="N36" s="60"/>
      <c r="O36" s="60"/>
      <c r="P36" s="34"/>
    </row>
    <row r="37" spans="1:16" ht="15.75" customHeight="1" thickBot="1" x14ac:dyDescent="0.3">
      <c r="A37" s="33"/>
      <c r="B37" s="140"/>
      <c r="C37" s="33"/>
      <c r="D37" s="34"/>
      <c r="E37" s="141" t="s">
        <v>62</v>
      </c>
      <c r="F37" s="142"/>
      <c r="G37" s="143"/>
      <c r="H37" s="34"/>
      <c r="L37" s="34"/>
      <c r="P37" s="34"/>
    </row>
    <row r="38" spans="1:16" ht="15.75" thickBot="1" x14ac:dyDescent="0.3">
      <c r="A38" s="33"/>
      <c r="B38" s="64"/>
      <c r="C38" s="33"/>
      <c r="D38" s="34"/>
      <c r="H38" s="34"/>
      <c r="L38" s="34"/>
      <c r="P38" s="34"/>
    </row>
    <row r="39" spans="1:16" ht="15.75" thickBot="1" x14ac:dyDescent="0.3">
      <c r="A39" s="33"/>
      <c r="B39" s="140" t="s">
        <v>108</v>
      </c>
      <c r="C39" s="33"/>
      <c r="D39" s="34"/>
      <c r="E39" s="141" t="s">
        <v>254</v>
      </c>
      <c r="F39" s="142"/>
      <c r="G39" s="143"/>
      <c r="H39" s="34"/>
      <c r="L39" s="34"/>
      <c r="P39" s="34"/>
    </row>
    <row r="40" spans="1:16" x14ac:dyDescent="0.25">
      <c r="A40" s="10"/>
      <c r="B40" s="140"/>
      <c r="C40" s="33"/>
      <c r="D40" s="34"/>
      <c r="H40" s="34"/>
      <c r="L40" s="34"/>
      <c r="P40" s="34"/>
    </row>
    <row r="41" spans="1:16" ht="15.75" thickBot="1" x14ac:dyDescent="0.3">
      <c r="A41" s="10"/>
      <c r="B41" s="140"/>
      <c r="C41" s="33"/>
      <c r="D41" s="34"/>
      <c r="H41" s="34"/>
      <c r="L41" s="34"/>
      <c r="P41" s="34"/>
    </row>
    <row r="42" spans="1:16" ht="15.75" thickBot="1" x14ac:dyDescent="0.3">
      <c r="A42" s="33"/>
      <c r="B42" s="140"/>
      <c r="C42" s="33"/>
      <c r="D42" s="34"/>
      <c r="H42" s="34"/>
      <c r="I42" s="141" t="s">
        <v>63</v>
      </c>
      <c r="J42" s="142"/>
      <c r="K42" s="142"/>
      <c r="L42" s="142"/>
      <c r="M42" s="142"/>
      <c r="N42" s="142"/>
      <c r="O42" s="143"/>
      <c r="P42" s="34"/>
    </row>
    <row r="43" spans="1:16" ht="15.75" thickBot="1" x14ac:dyDescent="0.3">
      <c r="A43" s="33"/>
      <c r="B43" s="60"/>
      <c r="C43" s="33"/>
      <c r="D43" s="34"/>
      <c r="H43" s="34"/>
      <c r="L43" s="34"/>
      <c r="P43" s="34"/>
    </row>
    <row r="44" spans="1:16" ht="15.75" thickBot="1" x14ac:dyDescent="0.3">
      <c r="A44" s="33"/>
      <c r="B44" s="144" t="s">
        <v>255</v>
      </c>
      <c r="C44" s="33"/>
      <c r="D44" s="34"/>
      <c r="H44" s="34"/>
      <c r="I44" s="148" t="s">
        <v>64</v>
      </c>
      <c r="J44" s="149"/>
      <c r="K44" s="149"/>
      <c r="L44" s="149"/>
      <c r="M44" s="149"/>
      <c r="N44" s="149"/>
      <c r="O44" s="150"/>
      <c r="P44" s="34"/>
    </row>
    <row r="45" spans="1:16" s="62" customFormat="1" ht="15.75" thickBot="1" x14ac:dyDescent="0.3">
      <c r="A45" s="4"/>
      <c r="B45" s="144"/>
      <c r="C45" s="60"/>
      <c r="D45" s="61"/>
      <c r="H45" s="61"/>
      <c r="L45" s="61"/>
      <c r="P45" s="61"/>
    </row>
    <row r="46" spans="1:16" ht="15.75" thickBot="1" x14ac:dyDescent="0.3">
      <c r="A46" s="10"/>
      <c r="B46" s="144"/>
      <c r="C46" s="33"/>
      <c r="D46" s="34"/>
      <c r="E46" s="141" t="s">
        <v>256</v>
      </c>
      <c r="F46" s="142"/>
      <c r="G46" s="143"/>
      <c r="H46" s="34"/>
      <c r="L46" s="34"/>
      <c r="P46" s="34"/>
    </row>
    <row r="47" spans="1:16" x14ac:dyDescent="0.25">
      <c r="A47" s="10"/>
      <c r="B47" s="33"/>
      <c r="C47" s="33"/>
      <c r="D47" s="34"/>
      <c r="H47" s="34"/>
      <c r="L47" s="34"/>
      <c r="P47" s="34"/>
    </row>
    <row r="48" spans="1:16" x14ac:dyDescent="0.25">
      <c r="A48" s="10"/>
      <c r="B48" s="33"/>
      <c r="C48" s="33"/>
      <c r="D48" s="34"/>
      <c r="H48" s="34"/>
      <c r="L48" s="34"/>
      <c r="P48" s="34"/>
    </row>
    <row r="49" spans="1:16" x14ac:dyDescent="0.25">
      <c r="A49" s="10"/>
      <c r="B49" s="33"/>
      <c r="C49" s="33"/>
      <c r="D49" s="34"/>
      <c r="H49" s="34"/>
      <c r="L49" s="34"/>
      <c r="P49" s="34"/>
    </row>
    <row r="50" spans="1:16" x14ac:dyDescent="0.25">
      <c r="A50" s="10"/>
      <c r="B50" s="33"/>
      <c r="C50" s="33"/>
      <c r="D50" s="34"/>
      <c r="H50" s="34"/>
      <c r="L50" s="34"/>
      <c r="P50" s="34"/>
    </row>
    <row r="51" spans="1:16" x14ac:dyDescent="0.25">
      <c r="A51" s="10"/>
      <c r="B51" s="33"/>
      <c r="C51" s="33"/>
      <c r="D51" s="34"/>
      <c r="H51" s="34"/>
      <c r="L51" s="34"/>
      <c r="P51" s="34"/>
    </row>
    <row r="52" spans="1:16" x14ac:dyDescent="0.25">
      <c r="A52" s="10"/>
      <c r="B52" s="33"/>
      <c r="C52" s="33"/>
      <c r="D52" s="34"/>
      <c r="H52" s="34"/>
      <c r="L52" s="34"/>
      <c r="P52" s="34"/>
    </row>
    <row r="53" spans="1:16" x14ac:dyDescent="0.25">
      <c r="A53" s="10"/>
      <c r="B53" s="33"/>
      <c r="C53" s="33"/>
      <c r="D53" s="34"/>
      <c r="H53" s="34"/>
      <c r="L53" s="34"/>
      <c r="P53" s="34"/>
    </row>
    <row r="54" spans="1:16" x14ac:dyDescent="0.25">
      <c r="A54" s="10"/>
      <c r="B54" s="33"/>
      <c r="C54" s="33"/>
      <c r="D54" s="34"/>
      <c r="H54" s="34"/>
      <c r="L54" s="34"/>
      <c r="P54" s="34"/>
    </row>
    <row r="55" spans="1:16" x14ac:dyDescent="0.25">
      <c r="A55" s="10"/>
      <c r="B55" s="33"/>
      <c r="C55" s="33"/>
      <c r="D55" s="34"/>
      <c r="H55" s="34"/>
      <c r="L55" s="34"/>
      <c r="P55" s="34"/>
    </row>
    <row r="56" spans="1:16" x14ac:dyDescent="0.25">
      <c r="A56" s="10"/>
      <c r="B56" s="33"/>
      <c r="C56" s="33"/>
      <c r="D56" s="34"/>
      <c r="H56" s="34"/>
      <c r="L56" s="34"/>
      <c r="P56" s="34"/>
    </row>
    <row r="57" spans="1:16" x14ac:dyDescent="0.25">
      <c r="A57" s="10"/>
      <c r="B57" s="33"/>
      <c r="C57" s="33"/>
      <c r="D57" s="34"/>
      <c r="H57" s="34"/>
      <c r="L57" s="34"/>
      <c r="P57" s="34"/>
    </row>
    <row r="58" spans="1:16" x14ac:dyDescent="0.25">
      <c r="A58" s="10"/>
      <c r="B58" s="33"/>
      <c r="C58" s="33"/>
      <c r="D58" s="34"/>
      <c r="H58" s="34"/>
      <c r="L58" s="34"/>
      <c r="P58" s="34"/>
    </row>
    <row r="59" spans="1:16" x14ac:dyDescent="0.25">
      <c r="A59" s="10"/>
      <c r="B59" s="33"/>
      <c r="C59" s="33"/>
      <c r="D59" s="34"/>
      <c r="H59" s="34"/>
      <c r="L59" s="34"/>
      <c r="P59" s="34"/>
    </row>
    <row r="60" spans="1:16" x14ac:dyDescent="0.25">
      <c r="A60" s="10"/>
      <c r="B60" s="33"/>
      <c r="C60" s="33"/>
      <c r="D60" s="34"/>
      <c r="H60" s="34"/>
      <c r="L60" s="34"/>
      <c r="P60" s="34"/>
    </row>
    <row r="61" spans="1:16" x14ac:dyDescent="0.25">
      <c r="A61" s="10"/>
      <c r="B61" s="33"/>
      <c r="C61" s="33"/>
      <c r="D61" s="34"/>
      <c r="H61" s="34"/>
      <c r="L61" s="34"/>
      <c r="P61" s="34"/>
    </row>
    <row r="62" spans="1:16" ht="15.75" thickBot="1" x14ac:dyDescent="0.3">
      <c r="A62" s="10"/>
      <c r="B62" s="33"/>
      <c r="C62" s="33"/>
      <c r="D62" s="36"/>
      <c r="H62" s="36"/>
      <c r="L62" s="36"/>
      <c r="P62" s="36"/>
    </row>
    <row r="63" spans="1:16" x14ac:dyDescent="0.25">
      <c r="A63" s="10"/>
      <c r="B63" s="33"/>
      <c r="C63" s="33"/>
    </row>
    <row r="64" spans="1:16" x14ac:dyDescent="0.25">
      <c r="A64" s="33"/>
      <c r="B64" s="33"/>
    </row>
    <row r="65" spans="1:2" x14ac:dyDescent="0.25">
      <c r="A65" s="33"/>
      <c r="B65" s="33"/>
    </row>
    <row r="66" spans="1:2" x14ac:dyDescent="0.25">
      <c r="A66" s="33"/>
      <c r="B66" s="33"/>
    </row>
    <row r="67" spans="1:2" x14ac:dyDescent="0.25">
      <c r="A67" s="33"/>
      <c r="B67" s="33"/>
    </row>
    <row r="68" spans="1:2" x14ac:dyDescent="0.25">
      <c r="A68" s="33"/>
      <c r="B68" s="33"/>
    </row>
    <row r="69" spans="1:2" x14ac:dyDescent="0.25">
      <c r="A69" s="33"/>
      <c r="B69" s="33"/>
    </row>
    <row r="70" spans="1:2" x14ac:dyDescent="0.25">
      <c r="A70" s="33"/>
      <c r="B70" s="33"/>
    </row>
    <row r="71" spans="1:2" x14ac:dyDescent="0.25">
      <c r="A71" s="33"/>
      <c r="B71" s="33"/>
    </row>
    <row r="72" spans="1:2" x14ac:dyDescent="0.25">
      <c r="A72" s="33"/>
      <c r="B72" s="33"/>
    </row>
    <row r="73" spans="1:2" x14ac:dyDescent="0.25">
      <c r="A73" s="33"/>
      <c r="B73" s="33"/>
    </row>
  </sheetData>
  <mergeCells count="30">
    <mergeCell ref="I42:O42"/>
    <mergeCell ref="I44:O44"/>
    <mergeCell ref="E26:G26"/>
    <mergeCell ref="E28:G28"/>
    <mergeCell ref="E30:G30"/>
    <mergeCell ref="I32:O32"/>
    <mergeCell ref="I34:O34"/>
    <mergeCell ref="E37:G37"/>
    <mergeCell ref="O4:Q4"/>
    <mergeCell ref="E6:G6"/>
    <mergeCell ref="B6:B11"/>
    <mergeCell ref="B13:B19"/>
    <mergeCell ref="B21:B24"/>
    <mergeCell ref="E24:G24"/>
    <mergeCell ref="I9:K9"/>
    <mergeCell ref="C4:E4"/>
    <mergeCell ref="G4:I4"/>
    <mergeCell ref="K4:M4"/>
    <mergeCell ref="I11:K11"/>
    <mergeCell ref="I14:K14"/>
    <mergeCell ref="I16:K16"/>
    <mergeCell ref="E19:G19"/>
    <mergeCell ref="E21:G21"/>
    <mergeCell ref="B39:B42"/>
    <mergeCell ref="E46:G46"/>
    <mergeCell ref="B44:B46"/>
    <mergeCell ref="B26:B28"/>
    <mergeCell ref="B30:B32"/>
    <mergeCell ref="B34:B37"/>
    <mergeCell ref="E39:G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/>
  </sheetViews>
  <sheetFormatPr defaultRowHeight="15" x14ac:dyDescent="0.25"/>
  <sheetData>
    <row r="3" spans="2:3" x14ac:dyDescent="0.25">
      <c r="B3" s="73" t="s">
        <v>310</v>
      </c>
    </row>
    <row r="4" spans="2:3" x14ac:dyDescent="0.25">
      <c r="C4" t="s">
        <v>311</v>
      </c>
    </row>
    <row r="5" spans="2:3" x14ac:dyDescent="0.25">
      <c r="C5" t="s">
        <v>312</v>
      </c>
    </row>
    <row r="6" spans="2:3" x14ac:dyDescent="0.25">
      <c r="C6" t="s">
        <v>313</v>
      </c>
    </row>
    <row r="7" spans="2:3" x14ac:dyDescent="0.25">
      <c r="C7" t="s">
        <v>314</v>
      </c>
    </row>
    <row r="9" spans="2:3" x14ac:dyDescent="0.25">
      <c r="B9" s="73" t="s">
        <v>315</v>
      </c>
    </row>
    <row r="10" spans="2:3" x14ac:dyDescent="0.25">
      <c r="C10" t="s">
        <v>316</v>
      </c>
    </row>
    <row r="11" spans="2:3" x14ac:dyDescent="0.25">
      <c r="C11" t="s">
        <v>317</v>
      </c>
    </row>
    <row r="13" spans="2:3" x14ac:dyDescent="0.25">
      <c r="B13" s="73" t="s">
        <v>318</v>
      </c>
    </row>
    <row r="14" spans="2:3" x14ac:dyDescent="0.25">
      <c r="C14" t="s">
        <v>319</v>
      </c>
    </row>
    <row r="15" spans="2:3" x14ac:dyDescent="0.25">
      <c r="C15" t="s">
        <v>320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I35" sqref="I35"/>
    </sheetView>
  </sheetViews>
  <sheetFormatPr defaultRowHeight="15" x14ac:dyDescent="0.25"/>
  <cols>
    <col min="2" max="2" width="44.5703125" customWidth="1"/>
  </cols>
  <sheetData>
    <row r="2" spans="2:4" x14ac:dyDescent="0.25">
      <c r="B2" t="s">
        <v>321</v>
      </c>
      <c r="C2" s="1">
        <v>500000</v>
      </c>
    </row>
    <row r="3" spans="2:4" x14ac:dyDescent="0.25">
      <c r="B3" t="s">
        <v>2</v>
      </c>
      <c r="C3" s="1">
        <v>1000</v>
      </c>
    </row>
    <row r="4" spans="2:4" x14ac:dyDescent="0.25">
      <c r="B4" t="s">
        <v>322</v>
      </c>
      <c r="C4" s="1">
        <v>6</v>
      </c>
      <c r="D4" t="s">
        <v>323</v>
      </c>
    </row>
    <row r="5" spans="2:4" x14ac:dyDescent="0.25">
      <c r="C5" s="1"/>
    </row>
    <row r="6" spans="2:4" ht="29.25" customHeight="1" x14ac:dyDescent="0.25">
      <c r="B6" s="2" t="s">
        <v>326</v>
      </c>
      <c r="C6" s="1">
        <f>C4*C3+2000</f>
        <v>8000</v>
      </c>
    </row>
    <row r="7" spans="2:4" x14ac:dyDescent="0.25">
      <c r="B7" t="s">
        <v>325</v>
      </c>
      <c r="C7" s="1">
        <f>C6</f>
        <v>8000</v>
      </c>
    </row>
    <row r="8" spans="2:4" x14ac:dyDescent="0.25">
      <c r="C8" s="1"/>
    </row>
    <row r="9" spans="2:4" ht="45" x14ac:dyDescent="0.25">
      <c r="B9" s="2" t="s">
        <v>327</v>
      </c>
      <c r="C9" s="1">
        <f>(1000000)/C7</f>
        <v>125</v>
      </c>
      <c r="D9" t="s">
        <v>324</v>
      </c>
    </row>
    <row r="10" spans="2:4" x14ac:dyDescent="0.25">
      <c r="B10" s="2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/>
  </sheetViews>
  <sheetFormatPr defaultRowHeight="15" x14ac:dyDescent="0.25"/>
  <cols>
    <col min="2" max="2" width="38.85546875" customWidth="1"/>
    <col min="3" max="3" width="10" customWidth="1"/>
    <col min="4" max="4" width="13.140625" customWidth="1"/>
    <col min="5" max="5" width="31.85546875" customWidth="1"/>
    <col min="6" max="6" width="12.5703125" customWidth="1"/>
  </cols>
  <sheetData>
    <row r="2" spans="2:6" x14ac:dyDescent="0.25">
      <c r="B2" s="73" t="s">
        <v>328</v>
      </c>
      <c r="C2" s="73"/>
      <c r="D2" s="73"/>
    </row>
    <row r="3" spans="2:6" x14ac:dyDescent="0.25">
      <c r="B3" s="134" t="s">
        <v>329</v>
      </c>
      <c r="C3" s="134" t="s">
        <v>330</v>
      </c>
      <c r="D3" s="134" t="s">
        <v>331</v>
      </c>
      <c r="E3" s="134" t="s">
        <v>332</v>
      </c>
      <c r="F3" s="134" t="s">
        <v>48</v>
      </c>
    </row>
    <row r="4" spans="2:6" ht="30" x14ac:dyDescent="0.25">
      <c r="B4" s="135" t="s">
        <v>333</v>
      </c>
      <c r="C4" s="134">
        <v>4</v>
      </c>
      <c r="D4" s="134">
        <v>16</v>
      </c>
      <c r="E4" s="134" t="s">
        <v>334</v>
      </c>
      <c r="F4" s="134" t="s">
        <v>335</v>
      </c>
    </row>
    <row r="7" spans="2:6" x14ac:dyDescent="0.25">
      <c r="B7" s="73" t="s">
        <v>336</v>
      </c>
    </row>
    <row r="8" spans="2:6" ht="45" x14ac:dyDescent="0.25">
      <c r="B8" s="134" t="s">
        <v>321</v>
      </c>
      <c r="C8" s="134" t="s">
        <v>2</v>
      </c>
      <c r="D8" s="134" t="s">
        <v>337</v>
      </c>
      <c r="E8" s="136" t="s">
        <v>340</v>
      </c>
    </row>
    <row r="9" spans="2:6" x14ac:dyDescent="0.25">
      <c r="B9" s="134">
        <v>250000</v>
      </c>
      <c r="C9" s="134">
        <v>1000</v>
      </c>
      <c r="D9" s="134" t="s">
        <v>338</v>
      </c>
      <c r="E9" s="71" t="s">
        <v>341</v>
      </c>
    </row>
    <row r="10" spans="2:6" x14ac:dyDescent="0.25">
      <c r="B10" s="134">
        <v>250000</v>
      </c>
      <c r="C10" s="134">
        <v>2000</v>
      </c>
      <c r="D10" s="134" t="s">
        <v>338</v>
      </c>
      <c r="E10" s="71" t="s">
        <v>342</v>
      </c>
    </row>
    <row r="11" spans="2:6" x14ac:dyDescent="0.25">
      <c r="B11" s="134">
        <v>250000</v>
      </c>
      <c r="C11" s="134">
        <v>3000</v>
      </c>
      <c r="D11" s="134" t="s">
        <v>339</v>
      </c>
      <c r="E11" s="71" t="s">
        <v>343</v>
      </c>
    </row>
    <row r="12" spans="2:6" x14ac:dyDescent="0.25">
      <c r="B12" s="134"/>
      <c r="C12" s="134"/>
      <c r="D12" s="134"/>
      <c r="E12" s="71"/>
    </row>
    <row r="13" spans="2:6" x14ac:dyDescent="0.25">
      <c r="B13" s="134">
        <v>500000</v>
      </c>
      <c r="C13" s="134">
        <v>1000</v>
      </c>
      <c r="D13" s="134" t="s">
        <v>338</v>
      </c>
      <c r="E13" s="71" t="s">
        <v>344</v>
      </c>
    </row>
    <row r="14" spans="2:6" x14ac:dyDescent="0.25">
      <c r="B14" s="134">
        <v>500000</v>
      </c>
      <c r="C14" s="134">
        <v>1500</v>
      </c>
      <c r="D14" s="134" t="s">
        <v>338</v>
      </c>
      <c r="E14" s="71" t="s">
        <v>345</v>
      </c>
    </row>
    <row r="15" spans="2:6" x14ac:dyDescent="0.25">
      <c r="B15" s="134">
        <v>500000</v>
      </c>
      <c r="C15" s="134">
        <v>2000</v>
      </c>
      <c r="D15" s="134" t="s">
        <v>339</v>
      </c>
      <c r="E15" s="71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565"/>
  <sheetViews>
    <sheetView tabSelected="1" zoomScale="70" zoomScaleNormal="70" workbookViewId="0">
      <selection activeCell="S25" sqref="S25"/>
    </sheetView>
  </sheetViews>
  <sheetFormatPr defaultColWidth="8.7109375" defaultRowHeight="15" x14ac:dyDescent="0.25"/>
  <cols>
    <col min="1" max="3" width="8.7109375" style="32"/>
    <col min="4" max="4" width="1.5703125" style="32" customWidth="1"/>
    <col min="5" max="5" width="15.5703125" style="32" customWidth="1"/>
    <col min="6" max="6" width="6.5703125" style="32" customWidth="1"/>
    <col min="7" max="7" width="15.5703125" style="32" customWidth="1"/>
    <col min="8" max="8" width="1.5703125" style="32" customWidth="1"/>
    <col min="9" max="9" width="15.5703125" style="32" customWidth="1"/>
    <col min="10" max="10" width="6.5703125" style="32" customWidth="1"/>
    <col min="11" max="11" width="13.5703125" style="32" customWidth="1"/>
    <col min="12" max="12" width="1.7109375" style="32" customWidth="1"/>
    <col min="13" max="13" width="14.85546875" style="32" customWidth="1"/>
    <col min="14" max="14" width="6.5703125" style="32" customWidth="1"/>
    <col min="15" max="15" width="15.5703125" style="32" customWidth="1"/>
    <col min="16" max="16" width="1.5703125" style="32" customWidth="1"/>
    <col min="17" max="17" width="15.5703125" style="32" customWidth="1"/>
    <col min="18" max="18" width="6.5703125" style="32" customWidth="1"/>
    <col min="19" max="19" width="12.42578125" style="32" customWidth="1"/>
    <col min="20" max="20" width="1.5703125" style="32" customWidth="1"/>
    <col min="21" max="22" width="8.7109375" style="32"/>
    <col min="23" max="23" width="11.140625" style="32" customWidth="1"/>
    <col min="24" max="24" width="1.85546875" style="32" customWidth="1"/>
    <col min="25" max="16384" width="8.7109375" style="32"/>
  </cols>
  <sheetData>
    <row r="1" spans="1:25" ht="21" x14ac:dyDescent="0.35">
      <c r="A1" s="31" t="s">
        <v>45</v>
      </c>
    </row>
    <row r="2" spans="1:25" x14ac:dyDescent="0.25">
      <c r="A2"/>
      <c r="B2" s="33"/>
      <c r="C2" s="33"/>
    </row>
    <row r="3" spans="1:25" ht="15.75" thickBot="1" x14ac:dyDescent="0.3">
      <c r="A3"/>
      <c r="B3" s="33"/>
      <c r="C3" s="33"/>
    </row>
    <row r="4" spans="1:25" ht="15.75" thickBot="1" x14ac:dyDescent="0.3">
      <c r="A4"/>
      <c r="B4" s="33"/>
      <c r="C4" s="145" t="s">
        <v>46</v>
      </c>
      <c r="D4" s="146"/>
      <c r="E4" s="147"/>
      <c r="G4" s="145" t="s">
        <v>356</v>
      </c>
      <c r="H4" s="146"/>
      <c r="I4" s="147"/>
      <c r="K4" s="145" t="s">
        <v>355</v>
      </c>
      <c r="L4" s="146"/>
      <c r="M4" s="147"/>
      <c r="O4" s="145" t="s">
        <v>48</v>
      </c>
      <c r="P4" s="146"/>
      <c r="Q4" s="147"/>
      <c r="S4" s="145" t="s">
        <v>365</v>
      </c>
      <c r="T4" s="146"/>
      <c r="U4" s="147"/>
      <c r="W4" s="145" t="s">
        <v>366</v>
      </c>
      <c r="X4" s="146"/>
      <c r="Y4" s="147"/>
    </row>
    <row r="5" spans="1:25" ht="15.75" thickBot="1" x14ac:dyDescent="0.3">
      <c r="A5"/>
      <c r="B5" s="33"/>
      <c r="C5" s="33"/>
      <c r="D5" s="34"/>
      <c r="H5" s="34"/>
      <c r="L5" s="34"/>
      <c r="P5" s="34"/>
      <c r="T5" s="34"/>
      <c r="X5" s="34"/>
    </row>
    <row r="6" spans="1:25" ht="15.75" customHeight="1" thickBot="1" x14ac:dyDescent="0.3">
      <c r="A6" s="33"/>
      <c r="B6" s="140" t="s">
        <v>98</v>
      </c>
      <c r="C6" s="33"/>
      <c r="D6" s="34"/>
      <c r="E6" s="225" t="s">
        <v>357</v>
      </c>
      <c r="F6" s="226"/>
      <c r="G6" s="227"/>
      <c r="H6" s="34"/>
      <c r="L6" s="34"/>
      <c r="P6" s="34"/>
      <c r="T6" s="34"/>
      <c r="X6" s="34"/>
    </row>
    <row r="7" spans="1:25" x14ac:dyDescent="0.25">
      <c r="A7" s="10"/>
      <c r="B7" s="140"/>
      <c r="C7" s="33"/>
      <c r="D7" s="34"/>
      <c r="H7" s="34"/>
      <c r="L7" s="34"/>
      <c r="P7" s="34"/>
      <c r="T7" s="34"/>
      <c r="X7" s="34"/>
    </row>
    <row r="8" spans="1:25" ht="15.75" thickBot="1" x14ac:dyDescent="0.3">
      <c r="A8" s="10"/>
      <c r="B8" s="140"/>
      <c r="C8" s="33"/>
      <c r="D8" s="34"/>
      <c r="H8" s="34"/>
      <c r="L8" s="34"/>
      <c r="P8" s="34"/>
      <c r="T8" s="34"/>
      <c r="X8" s="34"/>
    </row>
    <row r="9" spans="1:25" ht="15.75" thickBot="1" x14ac:dyDescent="0.3">
      <c r="A9" s="33"/>
      <c r="B9" s="140"/>
      <c r="C9" s="33"/>
      <c r="D9" s="34"/>
      <c r="H9" s="34"/>
      <c r="I9" s="145" t="s">
        <v>370</v>
      </c>
      <c r="J9" s="146"/>
      <c r="K9" s="147"/>
      <c r="L9" s="34"/>
      <c r="P9" s="34"/>
      <c r="T9" s="34"/>
      <c r="X9" s="34"/>
    </row>
    <row r="10" spans="1:25" x14ac:dyDescent="0.25">
      <c r="A10" s="33"/>
      <c r="B10" s="140"/>
      <c r="C10" s="33"/>
      <c r="D10" s="34"/>
      <c r="H10" s="34"/>
      <c r="L10" s="34"/>
      <c r="P10" s="34"/>
      <c r="T10" s="34"/>
      <c r="X10" s="34"/>
    </row>
    <row r="11" spans="1:25" x14ac:dyDescent="0.25">
      <c r="A11" s="33"/>
      <c r="B11" s="140"/>
      <c r="C11" s="33"/>
      <c r="D11" s="34"/>
      <c r="H11" s="34"/>
      <c r="I11" s="62"/>
      <c r="J11" s="62"/>
      <c r="K11" s="62"/>
      <c r="L11" s="34"/>
      <c r="M11" s="62"/>
      <c r="N11" s="62"/>
      <c r="O11" s="62"/>
      <c r="P11" s="34"/>
      <c r="T11" s="34"/>
      <c r="X11" s="34"/>
    </row>
    <row r="12" spans="1:25" s="62" customFormat="1" x14ac:dyDescent="0.25">
      <c r="A12" s="4"/>
      <c r="B12" s="60"/>
      <c r="C12" s="60"/>
      <c r="D12" s="61"/>
      <c r="H12" s="61"/>
      <c r="L12" s="34"/>
      <c r="P12" s="61"/>
      <c r="T12" s="61"/>
      <c r="X12" s="61"/>
    </row>
    <row r="13" spans="1:25" ht="15.75" thickBot="1" x14ac:dyDescent="0.3">
      <c r="A13" s="10"/>
      <c r="B13" s="140" t="s">
        <v>99</v>
      </c>
      <c r="C13" s="33"/>
      <c r="D13" s="34"/>
      <c r="H13" s="34"/>
      <c r="L13" s="34"/>
      <c r="P13" s="34"/>
      <c r="T13" s="34"/>
      <c r="X13" s="34"/>
    </row>
    <row r="14" spans="1:25" ht="15.75" customHeight="1" thickBot="1" x14ac:dyDescent="0.3">
      <c r="A14" s="33"/>
      <c r="B14" s="140"/>
      <c r="C14" s="33"/>
      <c r="D14" s="34"/>
      <c r="H14" s="34"/>
      <c r="I14" s="222" t="s">
        <v>358</v>
      </c>
      <c r="J14" s="223"/>
      <c r="K14" s="224"/>
      <c r="L14" s="34"/>
      <c r="M14" s="62"/>
      <c r="N14" s="62"/>
      <c r="O14" s="62"/>
      <c r="P14" s="34"/>
      <c r="T14" s="34"/>
      <c r="X14" s="34"/>
    </row>
    <row r="15" spans="1:25" ht="15.75" thickBot="1" x14ac:dyDescent="0.3">
      <c r="A15" s="33"/>
      <c r="B15" s="140"/>
      <c r="C15" s="33"/>
      <c r="D15" s="34"/>
      <c r="H15" s="34"/>
      <c r="L15" s="34"/>
      <c r="P15" s="34"/>
      <c r="T15" s="34"/>
      <c r="X15" s="34"/>
    </row>
    <row r="16" spans="1:25" ht="15.75" customHeight="1" thickBot="1" x14ac:dyDescent="0.3">
      <c r="A16" s="33"/>
      <c r="B16" s="140"/>
      <c r="C16" s="33"/>
      <c r="D16" s="34"/>
      <c r="H16" s="34"/>
      <c r="I16" s="225" t="s">
        <v>359</v>
      </c>
      <c r="J16" s="226"/>
      <c r="K16" s="226"/>
      <c r="L16" s="34"/>
      <c r="P16" s="34"/>
      <c r="T16" s="34"/>
      <c r="X16" s="34"/>
    </row>
    <row r="17" spans="1:24" ht="15.75" thickBot="1" x14ac:dyDescent="0.3">
      <c r="A17" s="10"/>
      <c r="B17" s="140"/>
      <c r="C17" s="33"/>
      <c r="D17" s="34"/>
      <c r="H17" s="34"/>
      <c r="L17" s="34"/>
      <c r="P17" s="34"/>
      <c r="T17" s="34"/>
      <c r="X17" s="34"/>
    </row>
    <row r="18" spans="1:24" ht="15.75" customHeight="1" thickBot="1" x14ac:dyDescent="0.3">
      <c r="A18" s="10"/>
      <c r="B18" s="140"/>
      <c r="C18" s="33"/>
      <c r="D18" s="34"/>
      <c r="H18" s="34"/>
      <c r="I18" s="225" t="s">
        <v>360</v>
      </c>
      <c r="J18" s="226"/>
      <c r="K18" s="226"/>
      <c r="L18" s="226"/>
      <c r="M18" s="226"/>
      <c r="N18" s="226"/>
      <c r="O18" s="226"/>
      <c r="P18" s="226"/>
      <c r="Q18" s="226"/>
      <c r="R18" s="226"/>
      <c r="S18" s="227"/>
      <c r="T18" s="34"/>
      <c r="X18" s="34"/>
    </row>
    <row r="19" spans="1:24" ht="15.75" customHeight="1" x14ac:dyDescent="0.25">
      <c r="A19" s="33"/>
      <c r="B19" s="140"/>
      <c r="C19" s="33"/>
      <c r="D19" s="34"/>
      <c r="H19" s="34"/>
      <c r="L19" s="34"/>
      <c r="P19" s="34"/>
      <c r="T19" s="34"/>
      <c r="X19" s="34"/>
    </row>
    <row r="20" spans="1:24" s="62" customFormat="1" ht="15.75" thickBot="1" x14ac:dyDescent="0.3">
      <c r="A20" s="60"/>
      <c r="B20" s="60"/>
      <c r="C20" s="60"/>
      <c r="D20" s="61"/>
      <c r="H20" s="61"/>
      <c r="L20" s="34"/>
      <c r="P20" s="61"/>
      <c r="T20" s="61"/>
      <c r="X20" s="61"/>
    </row>
    <row r="21" spans="1:24" ht="15.75" customHeight="1" thickBot="1" x14ac:dyDescent="0.3">
      <c r="A21" s="33"/>
      <c r="B21" s="140" t="s">
        <v>100</v>
      </c>
      <c r="C21" s="33"/>
      <c r="D21" s="34"/>
      <c r="E21" s="62"/>
      <c r="F21" s="62"/>
      <c r="G21" s="62"/>
      <c r="H21" s="34"/>
      <c r="I21" s="225" t="s">
        <v>361</v>
      </c>
      <c r="J21" s="226"/>
      <c r="K21" s="226"/>
      <c r="L21" s="226"/>
      <c r="M21" s="226"/>
      <c r="N21" s="226"/>
      <c r="O21" s="226"/>
      <c r="P21" s="226"/>
      <c r="Q21" s="226"/>
      <c r="R21" s="226"/>
      <c r="S21" s="227"/>
      <c r="T21" s="34"/>
      <c r="X21" s="34"/>
    </row>
    <row r="22" spans="1:24" ht="15.75" thickBot="1" x14ac:dyDescent="0.3">
      <c r="A22" s="10"/>
      <c r="B22" s="140"/>
      <c r="C22" s="33"/>
      <c r="D22" s="34"/>
      <c r="H22" s="34"/>
      <c r="L22" s="34"/>
      <c r="P22" s="34"/>
      <c r="T22" s="34"/>
      <c r="X22" s="34"/>
    </row>
    <row r="23" spans="1:24" ht="15.75" customHeight="1" thickBot="1" x14ac:dyDescent="0.3">
      <c r="A23" s="10"/>
      <c r="B23" s="140"/>
      <c r="C23" s="33"/>
      <c r="D23" s="34"/>
      <c r="H23" s="34"/>
      <c r="I23" s="225" t="s">
        <v>362</v>
      </c>
      <c r="J23" s="226"/>
      <c r="K23" s="226"/>
      <c r="L23" s="226"/>
      <c r="M23" s="226"/>
      <c r="N23" s="226"/>
      <c r="O23" s="226"/>
      <c r="P23" s="61"/>
      <c r="Q23" s="62"/>
      <c r="R23" s="62"/>
      <c r="S23" s="62"/>
      <c r="T23" s="34"/>
      <c r="X23" s="34"/>
    </row>
    <row r="24" spans="1:24" ht="15.75" customHeight="1" x14ac:dyDescent="0.25">
      <c r="A24" s="33"/>
      <c r="B24" s="140"/>
      <c r="C24" s="33"/>
      <c r="D24" s="34"/>
      <c r="H24" s="34"/>
      <c r="L24" s="34"/>
      <c r="P24" s="34"/>
      <c r="T24" s="34"/>
      <c r="X24" s="34"/>
    </row>
    <row r="25" spans="1:24" s="62" customFormat="1" ht="15.75" thickBot="1" x14ac:dyDescent="0.3">
      <c r="A25" s="60"/>
      <c r="B25" s="60"/>
      <c r="C25" s="60"/>
      <c r="D25" s="61"/>
      <c r="H25" s="61"/>
      <c r="L25" s="34"/>
      <c r="P25" s="61"/>
      <c r="T25" s="61"/>
      <c r="X25" s="61"/>
    </row>
    <row r="26" spans="1:24" ht="15.75" customHeight="1" thickBot="1" x14ac:dyDescent="0.3">
      <c r="A26" s="33"/>
      <c r="B26" s="140" t="s">
        <v>101</v>
      </c>
      <c r="C26" s="33"/>
      <c r="D26" s="34"/>
      <c r="H26" s="34"/>
      <c r="L26" s="34"/>
      <c r="M26" s="225" t="s">
        <v>363</v>
      </c>
      <c r="N26" s="226"/>
      <c r="O26" s="227"/>
      <c r="P26" s="34"/>
      <c r="T26" s="34"/>
      <c r="X26" s="34"/>
    </row>
    <row r="27" spans="1:24" ht="15.75" thickBot="1" x14ac:dyDescent="0.3">
      <c r="A27" s="10"/>
      <c r="B27" s="140"/>
      <c r="C27" s="33"/>
      <c r="D27" s="34"/>
      <c r="H27" s="34"/>
      <c r="L27" s="34"/>
      <c r="P27" s="34"/>
      <c r="T27" s="34"/>
      <c r="X27" s="34"/>
    </row>
    <row r="28" spans="1:24" ht="15.75" customHeight="1" thickBot="1" x14ac:dyDescent="0.3">
      <c r="A28" s="33"/>
      <c r="B28" s="140"/>
      <c r="C28" s="33"/>
      <c r="D28" s="34"/>
      <c r="H28" s="34"/>
      <c r="L28" s="34"/>
      <c r="M28" s="225" t="s">
        <v>364</v>
      </c>
      <c r="N28" s="226"/>
      <c r="O28" s="227"/>
      <c r="P28" s="34"/>
      <c r="T28" s="34"/>
      <c r="X28" s="34"/>
    </row>
    <row r="29" spans="1:24" s="62" customFormat="1" ht="15.75" thickBot="1" x14ac:dyDescent="0.3">
      <c r="A29" s="60"/>
      <c r="B29" s="140"/>
      <c r="C29" s="60"/>
      <c r="D29" s="61"/>
      <c r="H29" s="61"/>
      <c r="L29" s="34"/>
      <c r="P29" s="61"/>
      <c r="T29" s="61"/>
      <c r="X29" s="61"/>
    </row>
    <row r="30" spans="1:24" ht="15.75" customHeight="1" thickBot="1" x14ac:dyDescent="0.3">
      <c r="A30" s="33"/>
      <c r="B30" s="140"/>
      <c r="C30" s="33"/>
      <c r="D30" s="34"/>
      <c r="H30" s="34"/>
      <c r="L30" s="34"/>
      <c r="M30" s="225" t="s">
        <v>367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34"/>
    </row>
    <row r="31" spans="1:24" x14ac:dyDescent="0.25">
      <c r="A31" s="10"/>
      <c r="B31" s="10"/>
      <c r="C31" s="33"/>
      <c r="D31" s="34"/>
      <c r="E31" s="35"/>
      <c r="F31" s="35"/>
      <c r="G31" s="35"/>
      <c r="H31" s="34"/>
      <c r="L31" s="34"/>
      <c r="P31" s="34"/>
      <c r="T31" s="34"/>
      <c r="X31" s="34"/>
    </row>
    <row r="32" spans="1:24" ht="15.75" thickBot="1" x14ac:dyDescent="0.3">
      <c r="A32" s="10"/>
      <c r="B32" s="140" t="s">
        <v>102</v>
      </c>
      <c r="C32" s="60"/>
      <c r="D32" s="61"/>
      <c r="E32" s="60"/>
      <c r="F32" s="60"/>
      <c r="G32" s="60"/>
      <c r="H32" s="61"/>
      <c r="I32" s="60"/>
      <c r="J32" s="60"/>
      <c r="K32" s="60"/>
      <c r="L32" s="34"/>
      <c r="M32" s="60"/>
      <c r="N32" s="60"/>
      <c r="O32" s="60"/>
      <c r="P32" s="61"/>
      <c r="Q32" s="60"/>
      <c r="R32" s="60"/>
      <c r="S32" s="60"/>
      <c r="T32" s="34"/>
      <c r="X32" s="34"/>
    </row>
    <row r="33" spans="1:24" ht="15.75" customHeight="1" thickBot="1" x14ac:dyDescent="0.3">
      <c r="A33" s="33"/>
      <c r="B33" s="140"/>
      <c r="C33" s="33"/>
      <c r="D33" s="34"/>
      <c r="H33" s="34"/>
      <c r="I33" s="225" t="s">
        <v>368</v>
      </c>
      <c r="J33" s="226"/>
      <c r="K33" s="226"/>
      <c r="L33" s="226"/>
      <c r="M33" s="226"/>
      <c r="N33" s="226"/>
      <c r="O33" s="226"/>
      <c r="P33" s="34"/>
      <c r="T33" s="34"/>
      <c r="X33" s="34"/>
    </row>
    <row r="34" spans="1:24" ht="15.75" thickBot="1" x14ac:dyDescent="0.3">
      <c r="A34" s="33"/>
      <c r="B34" s="140"/>
      <c r="C34" s="33"/>
      <c r="D34" s="34"/>
      <c r="H34" s="34"/>
      <c r="L34" s="34"/>
      <c r="P34" s="34"/>
      <c r="T34" s="34"/>
      <c r="X34" s="34"/>
    </row>
    <row r="35" spans="1:24" ht="15.75" customHeight="1" thickBot="1" x14ac:dyDescent="0.3">
      <c r="A35" s="33"/>
      <c r="B35" s="140"/>
      <c r="C35" s="33"/>
      <c r="D35" s="34"/>
      <c r="E35" s="225" t="s">
        <v>369</v>
      </c>
      <c r="F35" s="226"/>
      <c r="G35" s="227"/>
      <c r="H35" s="34"/>
      <c r="L35" s="34"/>
      <c r="P35" s="34"/>
      <c r="T35" s="34"/>
      <c r="X35" s="34"/>
    </row>
    <row r="36" spans="1:24" x14ac:dyDescent="0.25">
      <c r="A36" s="10"/>
      <c r="B36" s="140"/>
      <c r="C36" s="33"/>
      <c r="D36" s="34"/>
      <c r="H36" s="34"/>
      <c r="L36" s="34"/>
      <c r="P36" s="34"/>
      <c r="T36" s="34"/>
      <c r="X36" s="34"/>
    </row>
    <row r="37" spans="1:24" x14ac:dyDescent="0.25">
      <c r="A37" s="10"/>
      <c r="B37" s="33"/>
      <c r="C37" s="33"/>
      <c r="D37" s="34"/>
      <c r="H37" s="34"/>
      <c r="L37" s="34"/>
      <c r="P37" s="34"/>
      <c r="T37" s="34"/>
      <c r="X37" s="34"/>
    </row>
    <row r="38" spans="1:24" x14ac:dyDescent="0.25">
      <c r="A38" s="10"/>
      <c r="B38" s="33"/>
      <c r="C38" s="33"/>
      <c r="D38" s="34"/>
      <c r="H38" s="34"/>
      <c r="P38" s="34"/>
      <c r="T38" s="34"/>
      <c r="X38" s="34"/>
    </row>
    <row r="39" spans="1:24" x14ac:dyDescent="0.25">
      <c r="A39" s="10"/>
      <c r="B39" s="33"/>
      <c r="C39" s="33"/>
      <c r="D39" s="34"/>
      <c r="H39" s="34"/>
      <c r="P39" s="34"/>
      <c r="T39" s="34"/>
      <c r="X39" s="34"/>
    </row>
    <row r="40" spans="1:24" x14ac:dyDescent="0.25">
      <c r="A40" s="10"/>
      <c r="B40" s="33"/>
      <c r="C40" s="33"/>
      <c r="D40" s="34"/>
      <c r="H40" s="34"/>
      <c r="P40" s="34"/>
      <c r="T40" s="34"/>
      <c r="X40" s="34"/>
    </row>
    <row r="41" spans="1:24" x14ac:dyDescent="0.25">
      <c r="A41" s="10"/>
      <c r="B41" s="33"/>
      <c r="C41" s="33"/>
      <c r="D41" s="34"/>
      <c r="H41" s="34"/>
      <c r="P41" s="34"/>
      <c r="T41" s="34"/>
      <c r="X41" s="34"/>
    </row>
    <row r="42" spans="1:24" x14ac:dyDescent="0.25">
      <c r="A42" s="10"/>
      <c r="B42" s="33"/>
      <c r="C42" s="33"/>
      <c r="D42" s="34"/>
      <c r="H42" s="34"/>
      <c r="P42" s="34"/>
      <c r="T42" s="34"/>
      <c r="X42" s="34"/>
    </row>
    <row r="43" spans="1:24" x14ac:dyDescent="0.25">
      <c r="A43" s="10"/>
      <c r="B43" s="33"/>
      <c r="C43" s="33"/>
      <c r="D43" s="34"/>
      <c r="H43" s="34"/>
      <c r="P43" s="34"/>
      <c r="T43" s="34"/>
      <c r="X43" s="34"/>
    </row>
    <row r="44" spans="1:24" x14ac:dyDescent="0.25">
      <c r="A44" s="10"/>
      <c r="B44" s="33"/>
      <c r="C44" s="33"/>
      <c r="D44" s="34"/>
      <c r="H44" s="34"/>
      <c r="P44" s="34"/>
      <c r="T44" s="34"/>
      <c r="X44" s="34"/>
    </row>
    <row r="45" spans="1:24" x14ac:dyDescent="0.25">
      <c r="A45" s="10"/>
      <c r="B45" s="33"/>
      <c r="C45" s="33"/>
      <c r="D45" s="34"/>
      <c r="H45" s="34"/>
      <c r="P45" s="34"/>
      <c r="T45" s="34"/>
      <c r="X45" s="34"/>
    </row>
    <row r="46" spans="1:24" x14ac:dyDescent="0.25">
      <c r="A46" s="10"/>
      <c r="B46" s="33"/>
      <c r="C46" s="33"/>
      <c r="D46" s="34"/>
      <c r="H46" s="34"/>
      <c r="P46" s="34"/>
      <c r="T46" s="34"/>
      <c r="X46" s="34"/>
    </row>
    <row r="47" spans="1:24" x14ac:dyDescent="0.25">
      <c r="A47" s="10"/>
      <c r="B47" s="33"/>
      <c r="C47" s="33"/>
      <c r="D47" s="34"/>
      <c r="H47" s="34"/>
      <c r="P47" s="34"/>
      <c r="T47" s="34"/>
    </row>
    <row r="48" spans="1:24" x14ac:dyDescent="0.25">
      <c r="A48" s="10"/>
      <c r="B48" s="33"/>
      <c r="C48" s="33"/>
      <c r="D48" s="34"/>
      <c r="H48" s="34"/>
      <c r="P48" s="34"/>
      <c r="T48" s="34"/>
    </row>
    <row r="49" spans="1:20" x14ac:dyDescent="0.25">
      <c r="A49" s="10"/>
      <c r="B49" s="33"/>
      <c r="C49" s="33"/>
      <c r="D49" s="34"/>
      <c r="H49" s="34"/>
      <c r="P49" s="34"/>
      <c r="T49" s="34"/>
    </row>
    <row r="50" spans="1:20" x14ac:dyDescent="0.25">
      <c r="A50" s="10"/>
      <c r="B50" s="33"/>
      <c r="C50" s="33"/>
      <c r="D50" s="34"/>
      <c r="H50" s="34"/>
      <c r="P50" s="34"/>
      <c r="T50" s="34"/>
    </row>
    <row r="51" spans="1:20" ht="15.75" thickBot="1" x14ac:dyDescent="0.3">
      <c r="A51" s="10"/>
      <c r="B51" s="33"/>
      <c r="C51" s="33"/>
      <c r="D51" s="36"/>
      <c r="H51" s="36"/>
      <c r="P51" s="36"/>
      <c r="T51" s="36"/>
    </row>
    <row r="52" spans="1:20" x14ac:dyDescent="0.25">
      <c r="A52" s="10"/>
      <c r="B52" s="33"/>
      <c r="C52" s="33"/>
    </row>
    <row r="53" spans="1:20" x14ac:dyDescent="0.25">
      <c r="A53" s="33"/>
      <c r="B53" s="33"/>
    </row>
    <row r="54" spans="1:20" x14ac:dyDescent="0.25">
      <c r="A54" s="33"/>
      <c r="B54" s="33"/>
    </row>
    <row r="55" spans="1:20" x14ac:dyDescent="0.25">
      <c r="A55" s="33"/>
      <c r="B55" s="33"/>
    </row>
    <row r="56" spans="1:20" x14ac:dyDescent="0.25">
      <c r="A56" s="33"/>
      <c r="B56" s="33"/>
    </row>
    <row r="57" spans="1:20" x14ac:dyDescent="0.25">
      <c r="A57" s="33"/>
      <c r="B57" s="33"/>
    </row>
    <row r="58" spans="1:20" x14ac:dyDescent="0.25">
      <c r="A58" s="33"/>
      <c r="B58" s="33"/>
    </row>
    <row r="59" spans="1:20" x14ac:dyDescent="0.25">
      <c r="A59" s="33"/>
      <c r="B59" s="33"/>
    </row>
    <row r="60" spans="1:20" x14ac:dyDescent="0.25">
      <c r="A60" s="33"/>
      <c r="B60" s="33"/>
    </row>
    <row r="61" spans="1:20" x14ac:dyDescent="0.25">
      <c r="A61" s="33"/>
      <c r="B61" s="33"/>
    </row>
    <row r="62" spans="1:20" x14ac:dyDescent="0.25">
      <c r="A62" s="33"/>
      <c r="B62" s="33"/>
    </row>
    <row r="1048565" spans="12:12" x14ac:dyDescent="0.25">
      <c r="L1048565" s="34"/>
    </row>
  </sheetData>
  <mergeCells count="23">
    <mergeCell ref="W4:Y4"/>
    <mergeCell ref="M30:W30"/>
    <mergeCell ref="I21:S21"/>
    <mergeCell ref="I23:O23"/>
    <mergeCell ref="M28:O28"/>
    <mergeCell ref="M26:O26"/>
    <mergeCell ref="K4:M4"/>
    <mergeCell ref="I14:K14"/>
    <mergeCell ref="I9:K9"/>
    <mergeCell ref="I16:K16"/>
    <mergeCell ref="E35:G35"/>
    <mergeCell ref="I33:O33"/>
    <mergeCell ref="B32:B36"/>
    <mergeCell ref="B26:B30"/>
    <mergeCell ref="B13:B19"/>
    <mergeCell ref="B21:B24"/>
    <mergeCell ref="I18:S18"/>
    <mergeCell ref="C4:E4"/>
    <mergeCell ref="G4:I4"/>
    <mergeCell ref="O4:Q4"/>
    <mergeCell ref="S4:U4"/>
    <mergeCell ref="B6:B11"/>
    <mergeCell ref="E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workbookViewId="0">
      <selection activeCell="D15" sqref="D15"/>
    </sheetView>
  </sheetViews>
  <sheetFormatPr defaultColWidth="9.140625" defaultRowHeight="15" x14ac:dyDescent="0.25"/>
  <cols>
    <col min="1" max="1" width="9.140625" style="38"/>
    <col min="2" max="2" width="20.42578125" style="38" customWidth="1"/>
    <col min="3" max="3" width="15.5703125" style="38" customWidth="1"/>
    <col min="4" max="4" width="8.7109375" style="38" customWidth="1"/>
    <col min="5" max="5" width="9.140625" style="38"/>
    <col min="6" max="6" width="4.42578125" style="38" customWidth="1"/>
    <col min="7" max="7" width="9.140625" style="38"/>
    <col min="8" max="8" width="4.7109375" style="38" customWidth="1"/>
    <col min="9" max="9" width="9.140625" style="38"/>
    <col min="10" max="10" width="4.85546875" style="38" customWidth="1"/>
    <col min="11" max="11" width="9.140625" style="38"/>
    <col min="12" max="12" width="5.28515625" style="38" customWidth="1"/>
    <col min="13" max="13" width="9.140625" style="38"/>
    <col min="14" max="14" width="5.28515625" style="38" customWidth="1"/>
    <col min="15" max="15" width="9.140625" style="38"/>
    <col min="16" max="16" width="5.28515625" style="38" customWidth="1"/>
    <col min="17" max="17" width="9.140625" style="38"/>
    <col min="18" max="18" width="5.28515625" style="38" customWidth="1"/>
    <col min="19" max="19" width="9.140625" style="38"/>
    <col min="20" max="20" width="5.28515625" style="38" customWidth="1"/>
    <col min="21" max="21" width="8.85546875" style="38" customWidth="1"/>
    <col min="22" max="16384" width="9.140625" style="38"/>
  </cols>
  <sheetData>
    <row r="2" spans="2:14" x14ac:dyDescent="0.25">
      <c r="B2" s="39" t="s">
        <v>0</v>
      </c>
    </row>
    <row r="3" spans="2:14" x14ac:dyDescent="0.25">
      <c r="B3" s="5" t="s">
        <v>1</v>
      </c>
      <c r="C3" s="5" t="s">
        <v>2</v>
      </c>
    </row>
    <row r="4" spans="2:14" x14ac:dyDescent="0.25">
      <c r="B4" s="38">
        <v>500000</v>
      </c>
      <c r="C4" s="38">
        <v>2000</v>
      </c>
    </row>
    <row r="5" spans="2:14" x14ac:dyDescent="0.25">
      <c r="B5" s="38" t="s">
        <v>15</v>
      </c>
    </row>
    <row r="7" spans="2:14" s="58" customFormat="1" x14ac:dyDescent="0.25">
      <c r="B7" s="58" t="s">
        <v>97</v>
      </c>
      <c r="C7" s="58">
        <v>8</v>
      </c>
      <c r="D7" s="58" t="s">
        <v>3</v>
      </c>
    </row>
    <row r="8" spans="2:14" x14ac:dyDescent="0.25">
      <c r="B8" s="39" t="s">
        <v>10</v>
      </c>
      <c r="M8" s="38" t="s">
        <v>29</v>
      </c>
    </row>
    <row r="9" spans="2:14" x14ac:dyDescent="0.25">
      <c r="B9" s="38" t="s">
        <v>4</v>
      </c>
      <c r="N9" s="38" t="s">
        <v>30</v>
      </c>
    </row>
    <row r="10" spans="2:14" x14ac:dyDescent="0.25">
      <c r="B10" s="38" t="s">
        <v>5</v>
      </c>
      <c r="D10" s="38">
        <f>B4</f>
        <v>500000</v>
      </c>
      <c r="N10" s="38" t="s">
        <v>107</v>
      </c>
    </row>
    <row r="11" spans="2:14" x14ac:dyDescent="0.25">
      <c r="B11" s="38" t="s">
        <v>6</v>
      </c>
      <c r="D11" s="38">
        <f>C4*((C7*2)+2)</f>
        <v>36000</v>
      </c>
      <c r="N11" s="38" t="s">
        <v>31</v>
      </c>
    </row>
    <row r="12" spans="2:14" x14ac:dyDescent="0.25">
      <c r="B12" s="38" t="s">
        <v>13</v>
      </c>
      <c r="D12" s="38">
        <f>D11/1000</f>
        <v>36</v>
      </c>
      <c r="E12" s="38" t="s">
        <v>9</v>
      </c>
      <c r="F12" s="137" t="s">
        <v>8</v>
      </c>
      <c r="G12" s="137">
        <f>1000/D12</f>
        <v>27.777777777777779</v>
      </c>
      <c r="H12" s="38" t="s">
        <v>14</v>
      </c>
    </row>
    <row r="14" spans="2:14" x14ac:dyDescent="0.25">
      <c r="B14" s="39" t="s">
        <v>11</v>
      </c>
    </row>
    <row r="15" spans="2:14" ht="30" x14ac:dyDescent="0.25">
      <c r="B15" s="38" t="str">
        <f>C4&amp;"TPS ::"</f>
        <v>2000TPS ::</v>
      </c>
      <c r="C15" s="139" t="str">
        <f>C7&amp;"Stages/Attach * "&amp;C4&amp;"TPS= "</f>
        <v xml:space="preserve">8Stages/Attach * 2000TPS= </v>
      </c>
      <c r="D15" s="38">
        <f>C7*C4</f>
        <v>16000</v>
      </c>
      <c r="E15" s="38" t="s">
        <v>347</v>
      </c>
    </row>
    <row r="16" spans="2:14" x14ac:dyDescent="0.25">
      <c r="D16" s="38">
        <f>D15/1000</f>
        <v>16</v>
      </c>
      <c r="E16" s="38" t="s">
        <v>348</v>
      </c>
    </row>
    <row r="17" spans="2:13" x14ac:dyDescent="0.25">
      <c r="D17" s="38">
        <f>1000/D16</f>
        <v>62.5</v>
      </c>
      <c r="E17" s="38" t="s">
        <v>349</v>
      </c>
      <c r="G17" s="38" t="s">
        <v>350</v>
      </c>
    </row>
    <row r="18" spans="2:13" x14ac:dyDescent="0.25">
      <c r="B18" s="39"/>
    </row>
    <row r="19" spans="2:13" x14ac:dyDescent="0.25">
      <c r="B19" s="39"/>
      <c r="D19" s="5"/>
    </row>
    <row r="20" spans="2:13" x14ac:dyDescent="0.25">
      <c r="C20" s="5"/>
    </row>
    <row r="21" spans="2:13" ht="15" customHeight="1" x14ac:dyDescent="0.25">
      <c r="B21" s="37"/>
      <c r="C21" s="138"/>
      <c r="D21" s="37"/>
      <c r="E21" s="37"/>
      <c r="F21" s="37"/>
      <c r="G21" s="37"/>
      <c r="H21" s="65"/>
      <c r="I21" s="65"/>
      <c r="J21" s="65"/>
      <c r="K21" s="65"/>
      <c r="L21" s="65"/>
      <c r="M21" s="65"/>
    </row>
    <row r="22" spans="2:13" x14ac:dyDescent="0.25">
      <c r="B22" s="37"/>
      <c r="C22" s="138"/>
      <c r="D22" s="37"/>
      <c r="E22" s="37"/>
      <c r="F22" s="37"/>
      <c r="G22" s="65"/>
      <c r="H22" s="65"/>
      <c r="I22" s="65"/>
      <c r="J22" s="65"/>
      <c r="K22" s="65"/>
      <c r="L22" s="65"/>
      <c r="M22" s="65"/>
    </row>
    <row r="23" spans="2:13" x14ac:dyDescent="0.25">
      <c r="C23" s="5"/>
    </row>
    <row r="24" spans="2:13" x14ac:dyDescent="0.25">
      <c r="C24" s="5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/>
  </sheetViews>
  <sheetFormatPr defaultRowHeight="15" x14ac:dyDescent="0.25"/>
  <cols>
    <col min="1" max="1" width="6.5703125" bestFit="1" customWidth="1"/>
    <col min="2" max="2" width="6.42578125" customWidth="1"/>
    <col min="3" max="3" width="5" bestFit="1" customWidth="1"/>
    <col min="5" max="5" width="5" bestFit="1" customWidth="1"/>
    <col min="7" max="7" width="5" bestFit="1" customWidth="1"/>
    <col min="9" max="9" width="5" bestFit="1" customWidth="1"/>
    <col min="11" max="11" width="5" bestFit="1" customWidth="1"/>
    <col min="13" max="13" width="5" bestFit="1" customWidth="1"/>
    <col min="15" max="15" width="5" bestFit="1" customWidth="1"/>
    <col min="17" max="17" width="5" bestFit="1" customWidth="1"/>
    <col min="19" max="19" width="5" bestFit="1" customWidth="1"/>
    <col min="21" max="21" width="6" bestFit="1" customWidth="1"/>
    <col min="23" max="23" width="6" bestFit="1" customWidth="1"/>
    <col min="25" max="25" width="7.28515625" customWidth="1"/>
    <col min="26" max="26" width="5.140625" customWidth="1"/>
  </cols>
  <sheetData>
    <row r="1" spans="1:22" x14ac:dyDescent="0.25">
      <c r="A1" s="1">
        <f>Design_req!D15</f>
        <v>16000</v>
      </c>
      <c r="B1" s="4" t="s">
        <v>28</v>
      </c>
    </row>
    <row r="2" spans="1:22" x14ac:dyDescent="0.25">
      <c r="A2" s="24"/>
      <c r="B2" s="24" t="s">
        <v>36</v>
      </c>
    </row>
    <row r="3" spans="1:22" x14ac:dyDescent="0.25">
      <c r="A3" s="24"/>
      <c r="B3" s="24" t="s">
        <v>37</v>
      </c>
    </row>
    <row r="4" spans="1:22" ht="15.75" thickBot="1" x14ac:dyDescent="0.3">
      <c r="A4" s="24"/>
      <c r="B4" s="24" t="s">
        <v>38</v>
      </c>
      <c r="N4" t="s">
        <v>42</v>
      </c>
      <c r="P4" t="s">
        <v>43</v>
      </c>
    </row>
    <row r="5" spans="1:22" ht="15.75" thickBot="1" x14ac:dyDescent="0.3">
      <c r="A5" s="24"/>
      <c r="B5" s="24"/>
      <c r="F5" s="155" t="s">
        <v>20</v>
      </c>
      <c r="G5" s="156"/>
      <c r="H5" s="157"/>
    </row>
    <row r="6" spans="1:22" x14ac:dyDescent="0.25">
      <c r="A6" s="24"/>
      <c r="B6" s="24"/>
      <c r="F6" s="158"/>
      <c r="G6" s="159"/>
      <c r="H6" s="160"/>
      <c r="I6" s="29"/>
      <c r="J6" s="167" t="s">
        <v>44</v>
      </c>
    </row>
    <row r="7" spans="1:22" ht="15.75" thickBot="1" x14ac:dyDescent="0.3">
      <c r="A7" s="24"/>
      <c r="B7" s="24"/>
      <c r="F7" s="158"/>
      <c r="G7" s="159"/>
      <c r="H7" s="160"/>
      <c r="J7" s="168"/>
    </row>
    <row r="8" spans="1:22" ht="15.75" thickBot="1" x14ac:dyDescent="0.3">
      <c r="A8" s="24"/>
      <c r="B8" s="24"/>
      <c r="F8" s="161"/>
      <c r="G8" s="159"/>
      <c r="H8" s="162"/>
    </row>
    <row r="9" spans="1:22" x14ac:dyDescent="0.25">
      <c r="A9" s="24"/>
      <c r="B9" s="24"/>
      <c r="G9" s="27"/>
    </row>
    <row r="10" spans="1:22" x14ac:dyDescent="0.25">
      <c r="A10" s="24"/>
      <c r="B10" s="163" t="s">
        <v>41</v>
      </c>
      <c r="C10" s="164"/>
      <c r="D10" s="164"/>
      <c r="E10" s="164"/>
      <c r="F10" s="164"/>
      <c r="G10" s="165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6"/>
    </row>
    <row r="11" spans="1:22" ht="15.75" thickBot="1" x14ac:dyDescent="0.3">
      <c r="A11" s="24"/>
      <c r="B11" s="28"/>
      <c r="D11" s="27"/>
      <c r="F11" s="27"/>
      <c r="H11" s="27"/>
      <c r="J11" s="27"/>
      <c r="L11" s="27"/>
      <c r="N11" s="27"/>
      <c r="P11" s="27"/>
      <c r="R11" s="27"/>
      <c r="T11" s="27"/>
      <c r="V11" s="27"/>
    </row>
    <row r="12" spans="1:22" ht="15.75" thickBot="1" x14ac:dyDescent="0.3">
      <c r="A12" s="24"/>
      <c r="B12" s="26" t="s">
        <v>23</v>
      </c>
      <c r="D12" s="26" t="s">
        <v>24</v>
      </c>
      <c r="F12" s="26" t="s">
        <v>25</v>
      </c>
      <c r="H12" s="26" t="s">
        <v>26</v>
      </c>
      <c r="J12" s="26" t="s">
        <v>27</v>
      </c>
      <c r="L12" s="26" t="s">
        <v>32</v>
      </c>
      <c r="N12" s="26" t="s">
        <v>35</v>
      </c>
      <c r="P12" s="26" t="s">
        <v>34</v>
      </c>
      <c r="R12" s="26" t="s">
        <v>33</v>
      </c>
      <c r="T12" s="26" t="s">
        <v>39</v>
      </c>
      <c r="V12" s="26" t="s">
        <v>40</v>
      </c>
    </row>
    <row r="13" spans="1:22" x14ac:dyDescent="0.25">
      <c r="A13" s="24"/>
      <c r="B13" s="24"/>
    </row>
    <row r="14" spans="1:22" x14ac:dyDescent="0.25">
      <c r="A14" s="24"/>
      <c r="B14" s="24"/>
    </row>
    <row r="15" spans="1:22" x14ac:dyDescent="0.25">
      <c r="A15" s="24"/>
      <c r="B15" s="24"/>
    </row>
    <row r="16" spans="1:22" x14ac:dyDescent="0.25">
      <c r="A16" s="24"/>
      <c r="B16" s="24"/>
    </row>
    <row r="17" spans="1:28" x14ac:dyDescent="0.25">
      <c r="A17" s="24"/>
      <c r="B17" s="24"/>
    </row>
    <row r="18" spans="1:28" x14ac:dyDescent="0.25">
      <c r="A18" s="24"/>
      <c r="B18" s="24"/>
    </row>
    <row r="19" spans="1:28" x14ac:dyDescent="0.25">
      <c r="A19" s="24"/>
      <c r="B19" s="24"/>
    </row>
    <row r="20" spans="1:28" x14ac:dyDescent="0.25">
      <c r="A20" s="4"/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2"/>
      <c r="AA20" s="4"/>
      <c r="AB20" s="4"/>
    </row>
    <row r="21" spans="1:28" x14ac:dyDescent="0.25">
      <c r="A21" s="4"/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2"/>
      <c r="AA21" s="4"/>
      <c r="AB21" s="4"/>
    </row>
    <row r="22" spans="1:28" x14ac:dyDescent="0.25">
      <c r="A22" s="4"/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22"/>
      <c r="AA22" s="4"/>
      <c r="AB22" s="4"/>
    </row>
    <row r="23" spans="1:28" x14ac:dyDescent="0.25">
      <c r="A23" s="4"/>
      <c r="B23" s="2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2"/>
      <c r="AA23" s="4"/>
      <c r="AB23" s="4"/>
    </row>
    <row r="24" spans="1:28" x14ac:dyDescent="0.25">
      <c r="A24" s="4"/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2"/>
      <c r="AA24" s="4"/>
      <c r="AB24" s="4"/>
    </row>
    <row r="25" spans="1:2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0"/>
      <c r="Z36" s="20"/>
      <c r="AA36" s="4"/>
      <c r="AB36" s="4"/>
    </row>
    <row r="37" spans="1:2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0"/>
      <c r="Z37" s="20"/>
      <c r="AA37" s="4"/>
      <c r="AB37" s="4"/>
    </row>
    <row r="38" spans="1:2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1"/>
      <c r="Z38" s="4"/>
      <c r="AA38" s="4"/>
      <c r="AB38" s="4"/>
    </row>
    <row r="39" spans="1:2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1"/>
      <c r="Z39" s="4"/>
      <c r="AA39" s="4"/>
      <c r="AB39" s="4"/>
    </row>
    <row r="40" spans="1:2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5"/>
      <c r="Z40" s="4"/>
      <c r="AA40" s="4"/>
      <c r="AB40" s="4"/>
    </row>
    <row r="41" spans="1:2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</sheetData>
  <mergeCells count="3">
    <mergeCell ref="F5:H8"/>
    <mergeCell ref="B10:V10"/>
    <mergeCell ref="J6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9"/>
  <sheetViews>
    <sheetView zoomScale="80" zoomScaleNormal="80" workbookViewId="0">
      <selection activeCell="O9" sqref="O9:O11"/>
    </sheetView>
  </sheetViews>
  <sheetFormatPr defaultRowHeight="15" x14ac:dyDescent="0.25"/>
  <cols>
    <col min="13" max="13" width="4.7109375" customWidth="1"/>
    <col min="14" max="14" width="2.7109375" customWidth="1"/>
    <col min="15" max="15" width="12" customWidth="1"/>
    <col min="17" max="17" width="10.5703125" customWidth="1"/>
    <col min="19" max="19" width="10.7109375" customWidth="1"/>
    <col min="21" max="21" width="10.85546875" customWidth="1"/>
  </cols>
  <sheetData>
    <row r="2" spans="2:27" ht="15.75" thickBot="1" x14ac:dyDescent="0.3">
      <c r="B2" s="8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23"/>
      <c r="O2" s="97" t="s">
        <v>236</v>
      </c>
      <c r="P2" s="3"/>
      <c r="Q2" s="3"/>
      <c r="R2" s="3"/>
      <c r="S2" s="3"/>
      <c r="T2" s="3"/>
      <c r="U2" s="3"/>
      <c r="V2" s="9"/>
      <c r="X2" s="179" t="s">
        <v>232</v>
      </c>
      <c r="Y2" s="180"/>
      <c r="Z2" s="180"/>
      <c r="AA2" s="181"/>
    </row>
    <row r="3" spans="2:27" x14ac:dyDescent="0.25">
      <c r="B3" s="23"/>
      <c r="C3" s="95" t="s">
        <v>225</v>
      </c>
      <c r="D3" s="13"/>
      <c r="E3" s="13"/>
      <c r="F3" s="13"/>
      <c r="G3" s="13"/>
      <c r="H3" s="14"/>
      <c r="N3" s="23"/>
      <c r="O3" s="92" t="s">
        <v>219</v>
      </c>
      <c r="P3" s="10"/>
      <c r="Q3" s="82" t="s">
        <v>220</v>
      </c>
      <c r="R3" s="10"/>
      <c r="S3" s="82" t="s">
        <v>221</v>
      </c>
      <c r="T3" s="10"/>
      <c r="U3" s="82" t="s">
        <v>222</v>
      </c>
      <c r="V3" s="30"/>
      <c r="X3" s="182"/>
      <c r="Y3" s="183"/>
      <c r="Z3" s="183"/>
      <c r="AA3" s="184"/>
    </row>
    <row r="4" spans="2:27" ht="45.75" thickBot="1" x14ac:dyDescent="0.3">
      <c r="B4" s="23"/>
      <c r="C4" s="15"/>
      <c r="D4" s="10"/>
      <c r="E4" s="10"/>
      <c r="F4" s="87" t="s">
        <v>213</v>
      </c>
      <c r="G4" s="10"/>
      <c r="H4" s="16"/>
      <c r="N4" s="23"/>
      <c r="O4" s="123" t="s">
        <v>259</v>
      </c>
      <c r="P4" s="10"/>
      <c r="Q4" s="124" t="s">
        <v>260</v>
      </c>
      <c r="R4" s="10"/>
      <c r="S4" s="124" t="s">
        <v>262</v>
      </c>
      <c r="T4" s="10"/>
      <c r="U4" s="124" t="s">
        <v>262</v>
      </c>
      <c r="V4" s="30"/>
      <c r="X4" s="94"/>
      <c r="Y4" s="11"/>
      <c r="Z4" s="11"/>
      <c r="AA4" s="12"/>
    </row>
    <row r="5" spans="2:27" x14ac:dyDescent="0.25">
      <c r="B5" s="23"/>
      <c r="C5" s="15"/>
      <c r="D5" s="10"/>
      <c r="E5" s="155" t="s">
        <v>210</v>
      </c>
      <c r="F5" s="156"/>
      <c r="G5" s="157"/>
      <c r="H5" s="16"/>
      <c r="J5" s="170" t="s">
        <v>212</v>
      </c>
      <c r="K5" s="171"/>
      <c r="L5" s="172"/>
      <c r="N5" s="23"/>
      <c r="O5" s="71" t="s">
        <v>223</v>
      </c>
      <c r="P5" s="10"/>
      <c r="Q5" s="83" t="s">
        <v>261</v>
      </c>
      <c r="R5" s="10"/>
      <c r="S5" s="71" t="s">
        <v>261</v>
      </c>
      <c r="T5" s="10"/>
      <c r="U5" s="71" t="s">
        <v>261</v>
      </c>
      <c r="V5" s="30"/>
      <c r="X5" s="10"/>
      <c r="Y5" s="10"/>
      <c r="Z5" s="10"/>
      <c r="AA5" s="10"/>
    </row>
    <row r="6" spans="2:27" x14ac:dyDescent="0.25">
      <c r="B6" s="23"/>
      <c r="C6" s="85" t="s">
        <v>104</v>
      </c>
      <c r="D6" s="81" t="s">
        <v>21</v>
      </c>
      <c r="E6" s="158"/>
      <c r="F6" s="159"/>
      <c r="G6" s="160"/>
      <c r="H6" s="89" t="s">
        <v>104</v>
      </c>
      <c r="I6" s="88" t="s">
        <v>21</v>
      </c>
      <c r="J6" s="173"/>
      <c r="K6" s="174"/>
      <c r="L6" s="175"/>
      <c r="N6" s="23"/>
      <c r="O6" s="23"/>
      <c r="P6" s="10"/>
      <c r="R6" s="10"/>
      <c r="T6" s="10"/>
      <c r="V6" s="30"/>
      <c r="X6" s="10"/>
      <c r="Y6" s="10"/>
      <c r="Z6" s="10"/>
      <c r="AA6" s="10"/>
    </row>
    <row r="7" spans="2:27" ht="15.75" thickBot="1" x14ac:dyDescent="0.3">
      <c r="B7" s="23"/>
      <c r="C7" s="15"/>
      <c r="D7" s="10"/>
      <c r="E7" s="161"/>
      <c r="F7" s="169"/>
      <c r="G7" s="162"/>
      <c r="H7" s="16"/>
      <c r="J7" s="176"/>
      <c r="K7" s="177"/>
      <c r="L7" s="178"/>
      <c r="N7" s="23"/>
      <c r="O7" s="23"/>
      <c r="P7" s="10"/>
      <c r="R7" s="10"/>
      <c r="T7" s="10"/>
      <c r="V7" s="30"/>
      <c r="X7" s="10"/>
      <c r="Y7" s="10"/>
      <c r="Z7" s="10"/>
      <c r="AA7" s="10"/>
    </row>
    <row r="8" spans="2:27" x14ac:dyDescent="0.25">
      <c r="B8" s="23"/>
      <c r="C8" s="15" t="s">
        <v>211</v>
      </c>
      <c r="D8" s="10"/>
      <c r="E8" s="10"/>
      <c r="F8" s="10"/>
      <c r="G8" s="10"/>
      <c r="H8" s="16"/>
      <c r="N8" s="23"/>
      <c r="O8" s="93" t="s">
        <v>224</v>
      </c>
      <c r="P8" s="10"/>
      <c r="Q8" s="84" t="s">
        <v>224</v>
      </c>
      <c r="R8" s="10"/>
      <c r="S8" s="91" t="s">
        <v>224</v>
      </c>
      <c r="T8" s="10"/>
      <c r="U8" s="91" t="s">
        <v>224</v>
      </c>
      <c r="V8" s="30"/>
      <c r="X8" s="10"/>
      <c r="Y8" s="10"/>
      <c r="Z8" s="10"/>
      <c r="AA8" s="10"/>
    </row>
    <row r="9" spans="2:27" ht="23.25" customHeight="1" x14ac:dyDescent="0.25">
      <c r="B9" s="23"/>
      <c r="C9" s="86" t="s">
        <v>214</v>
      </c>
      <c r="D9" s="79" t="s">
        <v>215</v>
      </c>
      <c r="E9" s="79" t="s">
        <v>217</v>
      </c>
      <c r="F9" s="96" t="s">
        <v>216</v>
      </c>
      <c r="G9" s="10"/>
      <c r="H9" s="16"/>
      <c r="I9" s="80" t="s">
        <v>218</v>
      </c>
      <c r="J9" s="79" t="s">
        <v>215</v>
      </c>
      <c r="K9" s="96" t="s">
        <v>235</v>
      </c>
      <c r="N9" s="23"/>
      <c r="O9" s="185" t="s">
        <v>266</v>
      </c>
      <c r="P9" s="10"/>
      <c r="Q9" s="186" t="s">
        <v>265</v>
      </c>
      <c r="R9" s="10"/>
      <c r="S9" s="186" t="s">
        <v>301</v>
      </c>
      <c r="T9" s="10"/>
      <c r="U9" s="186" t="s">
        <v>264</v>
      </c>
      <c r="V9" s="30"/>
      <c r="X9" s="10"/>
      <c r="Y9" s="10"/>
      <c r="Z9" s="10"/>
      <c r="AA9" s="10"/>
    </row>
    <row r="10" spans="2:27" ht="15.75" thickBot="1" x14ac:dyDescent="0.3">
      <c r="B10" s="23"/>
      <c r="C10" s="17"/>
      <c r="D10" s="18"/>
      <c r="E10" s="18"/>
      <c r="F10" s="18"/>
      <c r="G10" s="18"/>
      <c r="H10" s="19"/>
      <c r="N10" s="23"/>
      <c r="O10" s="185"/>
      <c r="P10" s="10"/>
      <c r="Q10" s="186"/>
      <c r="R10" s="10"/>
      <c r="S10" s="186"/>
      <c r="T10" s="10"/>
      <c r="U10" s="186"/>
      <c r="V10" s="30"/>
      <c r="X10" s="10"/>
      <c r="Y10" s="10"/>
      <c r="Z10" s="10"/>
      <c r="AA10" s="10"/>
    </row>
    <row r="11" spans="2:27" ht="18.75" customHeight="1" x14ac:dyDescent="0.25">
      <c r="B11" s="23"/>
      <c r="C11" s="90" t="s">
        <v>231</v>
      </c>
      <c r="N11" s="23"/>
      <c r="O11" s="185"/>
      <c r="P11" s="10"/>
      <c r="Q11" s="186"/>
      <c r="R11" s="10"/>
      <c r="S11" s="186"/>
      <c r="T11" s="10"/>
      <c r="U11" s="186"/>
      <c r="V11" s="30"/>
    </row>
    <row r="12" spans="2:27" x14ac:dyDescent="0.25">
      <c r="B12" s="23"/>
      <c r="C12" t="s">
        <v>229</v>
      </c>
      <c r="N12" s="23"/>
      <c r="O12" s="23" t="s">
        <v>234</v>
      </c>
      <c r="P12" s="10"/>
      <c r="Q12" s="10" t="s">
        <v>263</v>
      </c>
      <c r="R12" s="10"/>
      <c r="S12" s="10" t="s">
        <v>263</v>
      </c>
      <c r="T12" s="10"/>
      <c r="U12" s="10" t="s">
        <v>263</v>
      </c>
      <c r="V12" s="30"/>
    </row>
    <row r="13" spans="2:27" x14ac:dyDescent="0.25">
      <c r="B13" s="23"/>
      <c r="C13" t="s">
        <v>258</v>
      </c>
      <c r="N13" s="23"/>
      <c r="O13" s="23"/>
      <c r="P13" s="10"/>
      <c r="Q13" s="10"/>
      <c r="R13" s="10"/>
      <c r="S13" s="10"/>
      <c r="T13" s="10"/>
      <c r="U13" s="10"/>
      <c r="V13" s="30"/>
    </row>
    <row r="14" spans="2:27" x14ac:dyDescent="0.25">
      <c r="B14" s="23"/>
      <c r="C14" t="s">
        <v>230</v>
      </c>
      <c r="N14" s="23"/>
      <c r="O14" s="23" t="s">
        <v>267</v>
      </c>
      <c r="P14" s="10"/>
      <c r="Q14" s="10"/>
      <c r="R14" s="10"/>
      <c r="S14" s="10"/>
      <c r="T14" s="10"/>
      <c r="U14" s="10"/>
      <c r="V14" s="30"/>
    </row>
    <row r="15" spans="2:27" x14ac:dyDescent="0.25">
      <c r="B15" s="23"/>
      <c r="D15" t="s">
        <v>226</v>
      </c>
      <c r="N15" s="23"/>
      <c r="O15" s="23"/>
      <c r="P15" s="10"/>
      <c r="Q15" s="10"/>
      <c r="R15" s="10"/>
      <c r="S15" s="10"/>
      <c r="T15" s="10"/>
      <c r="U15" s="10"/>
      <c r="V15" s="30"/>
    </row>
    <row r="16" spans="2:27" x14ac:dyDescent="0.25">
      <c r="B16" s="23"/>
      <c r="D16" t="s">
        <v>227</v>
      </c>
      <c r="N16" s="23"/>
      <c r="O16" s="23"/>
      <c r="P16" s="10"/>
      <c r="Q16" s="10"/>
      <c r="R16" s="10"/>
      <c r="S16" s="10"/>
      <c r="T16" s="10"/>
      <c r="U16" s="10"/>
      <c r="V16" s="30"/>
    </row>
    <row r="17" spans="2:22" x14ac:dyDescent="0.25">
      <c r="B17" s="23"/>
      <c r="D17" t="s">
        <v>228</v>
      </c>
      <c r="N17" s="23"/>
      <c r="O17" s="23"/>
      <c r="P17" s="10"/>
      <c r="Q17" s="10"/>
      <c r="R17" s="10"/>
      <c r="S17" s="10"/>
      <c r="T17" s="10"/>
      <c r="U17" s="10"/>
      <c r="V17" s="30"/>
    </row>
    <row r="18" spans="2:22" x14ac:dyDescent="0.25">
      <c r="B18" s="23"/>
      <c r="C18" t="s">
        <v>233</v>
      </c>
      <c r="N18" s="23"/>
      <c r="O18" s="23"/>
      <c r="P18" s="10"/>
      <c r="Q18" s="10"/>
      <c r="R18" s="10"/>
      <c r="S18" s="10"/>
      <c r="T18" s="10"/>
      <c r="U18" s="10"/>
      <c r="V18" s="30"/>
    </row>
    <row r="19" spans="2:22" x14ac:dyDescent="0.25">
      <c r="B19" s="9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23"/>
      <c r="O19" s="94"/>
      <c r="P19" s="11"/>
      <c r="Q19" s="11"/>
      <c r="R19" s="11"/>
      <c r="S19" s="11"/>
      <c r="T19" s="11"/>
      <c r="U19" s="11"/>
      <c r="V19" s="12"/>
    </row>
  </sheetData>
  <mergeCells count="7">
    <mergeCell ref="E5:G7"/>
    <mergeCell ref="J5:L7"/>
    <mergeCell ref="X2:AA3"/>
    <mergeCell ref="O9:O11"/>
    <mergeCell ref="Q9:Q11"/>
    <mergeCell ref="S9:S11"/>
    <mergeCell ref="U9:U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2"/>
  <sheetViews>
    <sheetView zoomScaleNormal="100" workbookViewId="0">
      <selection activeCell="M14" sqref="M14"/>
    </sheetView>
  </sheetViews>
  <sheetFormatPr defaultColWidth="8.7109375" defaultRowHeight="15" x14ac:dyDescent="0.25"/>
  <cols>
    <col min="1" max="1" width="8.7109375" style="32"/>
    <col min="2" max="2" width="12.5703125" style="32" customWidth="1"/>
    <col min="3" max="3" width="13.140625" style="32" customWidth="1"/>
    <col min="4" max="5" width="8.5703125" style="32" customWidth="1"/>
    <col min="6" max="6" width="9.42578125" style="32" customWidth="1"/>
    <col min="7" max="7" width="8.7109375" style="32"/>
    <col min="8" max="9" width="8.7109375" style="32" customWidth="1"/>
    <col min="10" max="10" width="13.85546875" style="32" customWidth="1"/>
    <col min="11" max="11" width="15" style="32" customWidth="1"/>
    <col min="12" max="12" width="8.7109375" style="32" customWidth="1"/>
    <col min="13" max="13" width="13" style="32" customWidth="1"/>
    <col min="14" max="14" width="15" style="32" bestFit="1" customWidth="1"/>
    <col min="15" max="15" width="8.7109375" style="32"/>
    <col min="16" max="19" width="12.5703125" style="32" customWidth="1"/>
    <col min="20" max="20" width="8.5703125" style="32" customWidth="1"/>
    <col min="21" max="21" width="12.5703125" style="32" customWidth="1"/>
    <col min="22" max="16384" width="8.7109375" style="32"/>
  </cols>
  <sheetData>
    <row r="1" spans="2:20" s="37" customFormat="1" x14ac:dyDescent="0.25">
      <c r="B1" s="37" t="s">
        <v>129</v>
      </c>
    </row>
    <row r="2" spans="2:20" s="37" customFormat="1" x14ac:dyDescent="0.25"/>
    <row r="3" spans="2:20" s="38" customFormat="1" x14ac:dyDescent="0.25">
      <c r="B3" s="38">
        <f>Design_req!D15</f>
        <v>16000</v>
      </c>
      <c r="C3" s="38" t="str">
        <f>Design_req!E15</f>
        <v>Transaction stages/Second (TSTGS)</v>
      </c>
    </row>
    <row r="4" spans="2:20" s="38" customFormat="1" x14ac:dyDescent="0.25">
      <c r="C4" s="38" t="s">
        <v>352</v>
      </c>
    </row>
    <row r="5" spans="2:20" s="38" customFormat="1" x14ac:dyDescent="0.25">
      <c r="B5" s="38">
        <f>Design_req!C7</f>
        <v>8</v>
      </c>
      <c r="C5" s="38" t="str">
        <f>Design_req!B7</f>
        <v>Stages/UE attach</v>
      </c>
    </row>
    <row r="6" spans="2:20" s="38" customFormat="1" x14ac:dyDescent="0.25">
      <c r="B6" s="39">
        <f>(1/Design_req!C4)*1000000</f>
        <v>500</v>
      </c>
      <c r="C6" s="38" t="s">
        <v>284</v>
      </c>
      <c r="D6" s="38" t="str">
        <f>"1/TPS= 1/"&amp;TEXT(Design_req!C4,"#,###")</f>
        <v>1/TPS= 1/2,000</v>
      </c>
      <c r="F6" s="38" t="s">
        <v>351</v>
      </c>
      <c r="J6" s="38" t="s">
        <v>299</v>
      </c>
    </row>
    <row r="7" spans="2:20" s="38" customFormat="1" x14ac:dyDescent="0.25">
      <c r="B7" s="39"/>
      <c r="C7" s="38" t="s">
        <v>96</v>
      </c>
    </row>
    <row r="8" spans="2:20" s="38" customFormat="1" x14ac:dyDescent="0.25">
      <c r="B8" s="39"/>
      <c r="C8" s="38" t="s">
        <v>117</v>
      </c>
    </row>
    <row r="9" spans="2:20" s="38" customFormat="1" ht="15.75" thickBot="1" x14ac:dyDescent="0.3">
      <c r="D9" s="40" t="str">
        <f>B6 &amp; "uSec/stage"</f>
        <v>500uSec/stage</v>
      </c>
      <c r="F9" s="40" t="str">
        <f>B6 &amp; "uSec/stage"</f>
        <v>500uSec/stage</v>
      </c>
      <c r="H9" s="40" t="str">
        <f>B6 &amp; "uSec/stage"</f>
        <v>500uSec/stage</v>
      </c>
      <c r="J9" s="40" t="str">
        <f>B6 &amp; "uSec/stage"</f>
        <v>500uSec/stage</v>
      </c>
      <c r="L9" s="40" t="str">
        <f>B6 &amp; "uSec/stage"</f>
        <v>500uSec/stage</v>
      </c>
      <c r="N9" s="40" t="str">
        <f>B6 &amp; "uSec/stage"</f>
        <v>500uSec/stage</v>
      </c>
      <c r="P9" s="40" t="str">
        <f>B6 &amp; "uSec/stage"</f>
        <v>500uSec/stage</v>
      </c>
      <c r="R9" s="40" t="str">
        <f>B6 &amp; "uSec/stage"</f>
        <v>500uSec/stage</v>
      </c>
      <c r="T9" s="40"/>
    </row>
    <row r="10" spans="2:20" s="38" customFormat="1" x14ac:dyDescent="0.25">
      <c r="D10" s="187" t="s">
        <v>118</v>
      </c>
      <c r="F10" s="187" t="s">
        <v>119</v>
      </c>
      <c r="H10" s="187" t="s">
        <v>120</v>
      </c>
      <c r="J10" s="187" t="s">
        <v>121</v>
      </c>
      <c r="L10" s="187" t="s">
        <v>122</v>
      </c>
      <c r="N10" s="187" t="s">
        <v>123</v>
      </c>
      <c r="P10" s="187" t="s">
        <v>124</v>
      </c>
      <c r="R10" s="187" t="s">
        <v>125</v>
      </c>
      <c r="T10" s="65"/>
    </row>
    <row r="11" spans="2:20" s="38" customFormat="1" ht="8.25" customHeight="1" x14ac:dyDescent="0.25">
      <c r="C11" s="7" t="s">
        <v>17</v>
      </c>
      <c r="D11" s="188"/>
      <c r="E11" s="5" t="s">
        <v>18</v>
      </c>
      <c r="F11" s="188"/>
      <c r="G11" s="5" t="s">
        <v>18</v>
      </c>
      <c r="H11" s="188"/>
      <c r="I11" s="5" t="s">
        <v>18</v>
      </c>
      <c r="J11" s="188"/>
      <c r="K11" s="5" t="s">
        <v>18</v>
      </c>
      <c r="L11" s="188"/>
      <c r="M11" s="5" t="s">
        <v>18</v>
      </c>
      <c r="N11" s="188"/>
      <c r="O11" s="5" t="s">
        <v>18</v>
      </c>
      <c r="P11" s="188"/>
      <c r="Q11" s="5" t="s">
        <v>18</v>
      </c>
      <c r="R11" s="188"/>
      <c r="S11" s="6" t="s">
        <v>19</v>
      </c>
      <c r="T11" s="66"/>
    </row>
    <row r="12" spans="2:20" s="38" customFormat="1" ht="15.75" thickBot="1" x14ac:dyDescent="0.3">
      <c r="D12" s="189"/>
      <c r="F12" s="189"/>
      <c r="H12" s="189"/>
      <c r="J12" s="189"/>
      <c r="L12" s="189"/>
      <c r="N12" s="189"/>
      <c r="P12" s="189"/>
      <c r="R12" s="189"/>
      <c r="T12" s="66"/>
    </row>
    <row r="13" spans="2:20" s="38" customFormat="1" x14ac:dyDescent="0.25"/>
    <row r="14" spans="2:20" s="38" customFormat="1" x14ac:dyDescent="0.25">
      <c r="B14" s="38" t="s">
        <v>12</v>
      </c>
      <c r="D14" s="38" t="str">
        <f>"=("&amp;C5&amp;" * "&amp;F6&amp;") + 1ms post buffer"</f>
        <v>=(Stages/UE attach * Service Time Budget/Stage (Tstgs)) + 1ms post buffer</v>
      </c>
      <c r="K14" s="38">
        <f>(Design_req!C7*B6)+1000</f>
        <v>5000</v>
      </c>
      <c r="L14" s="38" t="s">
        <v>284</v>
      </c>
      <c r="M14" s="38">
        <f>K14/1000</f>
        <v>5</v>
      </c>
      <c r="N14" s="38" t="s">
        <v>7</v>
      </c>
      <c r="O14" s="38" t="s">
        <v>126</v>
      </c>
    </row>
    <row r="15" spans="2:20" s="38" customFormat="1" x14ac:dyDescent="0.25">
      <c r="B15" s="38" t="s">
        <v>353</v>
      </c>
      <c r="D15" s="38" t="str">
        <f>"= "&amp;C3&amp;"/1000"</f>
        <v>= Transaction stages/Second (TSTGS)/1000</v>
      </c>
      <c r="K15" s="38">
        <f>B3/1000</f>
        <v>16</v>
      </c>
    </row>
    <row r="16" spans="2:20" x14ac:dyDescent="0.25">
      <c r="B16" s="32" t="s">
        <v>354</v>
      </c>
      <c r="D16" s="38" t="str">
        <f>"= "&amp;C3</f>
        <v>= Transaction stages/Second (TSTGS)</v>
      </c>
      <c r="K16" s="32">
        <f>K15*1000</f>
        <v>16000</v>
      </c>
    </row>
    <row r="18" spans="2:21" s="50" customFormat="1" x14ac:dyDescent="0.25">
      <c r="B18" s="58" t="s">
        <v>16</v>
      </c>
      <c r="D18" s="50" t="str">
        <f>"= "&amp;B16&amp;"/("&amp;C5&amp;")"</f>
        <v>= TSTGS/(Stages/UE attach)</v>
      </c>
      <c r="K18" s="59">
        <f>K16/Design_req!C7</f>
        <v>2000</v>
      </c>
      <c r="O18" s="50">
        <f>K16/Design_req!C7</f>
        <v>2000</v>
      </c>
    </row>
    <row r="19" spans="2:21" x14ac:dyDescent="0.25">
      <c r="B19" s="201" t="s">
        <v>237</v>
      </c>
      <c r="C19" s="202"/>
      <c r="D19" s="202"/>
      <c r="E19" s="202"/>
      <c r="F19" s="202"/>
      <c r="G19" s="202"/>
      <c r="H19" s="202"/>
      <c r="I19" s="202"/>
      <c r="J19" s="202"/>
      <c r="K19" s="203"/>
      <c r="P19" s="192" t="s">
        <v>238</v>
      </c>
      <c r="Q19" s="193"/>
      <c r="R19" s="193"/>
      <c r="S19" s="193"/>
      <c r="T19" s="193"/>
      <c r="U19" s="194"/>
    </row>
    <row r="20" spans="2:21" ht="45.75" thickBot="1" x14ac:dyDescent="0.3">
      <c r="B20" s="57" t="s">
        <v>22</v>
      </c>
      <c r="C20" s="57" t="s">
        <v>75</v>
      </c>
      <c r="D20" s="57" t="s">
        <v>76</v>
      </c>
      <c r="E20" s="41" t="s">
        <v>239</v>
      </c>
      <c r="F20" s="44"/>
      <c r="G20" s="44" t="s">
        <v>86</v>
      </c>
      <c r="J20" s="57" t="s">
        <v>89</v>
      </c>
      <c r="K20" s="57" t="s">
        <v>90</v>
      </c>
      <c r="M20" s="43"/>
      <c r="N20" s="43"/>
      <c r="O20" s="43"/>
      <c r="P20" s="57" t="s">
        <v>22</v>
      </c>
      <c r="Q20" s="57" t="s">
        <v>75</v>
      </c>
      <c r="R20" s="57" t="s">
        <v>76</v>
      </c>
      <c r="S20" s="41" t="s">
        <v>239</v>
      </c>
    </row>
    <row r="21" spans="2:21" ht="30" x14ac:dyDescent="0.25">
      <c r="B21" s="102" t="s">
        <v>67</v>
      </c>
      <c r="C21" s="111" t="s">
        <v>95</v>
      </c>
      <c r="D21" s="112" t="s">
        <v>65</v>
      </c>
      <c r="I21" s="67"/>
      <c r="J21" s="155" t="s">
        <v>111</v>
      </c>
      <c r="K21" s="157"/>
      <c r="M21" s="43"/>
      <c r="N21" s="43"/>
      <c r="O21" s="43"/>
      <c r="P21" s="102" t="s">
        <v>240</v>
      </c>
      <c r="Q21" s="103" t="s">
        <v>245</v>
      </c>
      <c r="R21" s="110"/>
      <c r="S21" s="108"/>
    </row>
    <row r="22" spans="2:21" ht="30.75" thickBot="1" x14ac:dyDescent="0.3">
      <c r="B22" s="104"/>
      <c r="C22" s="113" t="s">
        <v>68</v>
      </c>
      <c r="D22" s="105" t="s">
        <v>66</v>
      </c>
      <c r="G22" s="38">
        <v>500</v>
      </c>
      <c r="J22" s="68" t="s">
        <v>130</v>
      </c>
      <c r="K22" s="99">
        <v>12</v>
      </c>
      <c r="M22" s="42"/>
      <c r="P22" s="109" t="s">
        <v>241</v>
      </c>
      <c r="Q22" s="107" t="s">
        <v>71</v>
      </c>
      <c r="R22" s="106"/>
      <c r="S22" s="118"/>
    </row>
    <row r="23" spans="2:21" ht="27" customHeight="1" thickBot="1" x14ac:dyDescent="0.3">
      <c r="B23" s="43"/>
      <c r="C23" s="43"/>
      <c r="D23" s="43">
        <v>0</v>
      </c>
      <c r="P23" s="109"/>
      <c r="Q23" s="107" t="s">
        <v>68</v>
      </c>
      <c r="R23" s="106" t="s">
        <v>242</v>
      </c>
      <c r="S23" s="118"/>
    </row>
    <row r="24" spans="2:21" ht="30.75" thickBot="1" x14ac:dyDescent="0.3">
      <c r="B24" s="102"/>
      <c r="C24" s="111" t="s">
        <v>94</v>
      </c>
      <c r="D24" s="112" t="s">
        <v>69</v>
      </c>
      <c r="E24" s="62"/>
      <c r="G24" s="38"/>
      <c r="J24" s="155" t="s">
        <v>139</v>
      </c>
      <c r="K24" s="157"/>
      <c r="M24" s="155" t="s">
        <v>140</v>
      </c>
      <c r="N24" s="157"/>
      <c r="P24" s="104"/>
      <c r="Q24" s="113" t="s">
        <v>68</v>
      </c>
      <c r="R24" s="122"/>
      <c r="S24" s="105" t="s">
        <v>244</v>
      </c>
    </row>
    <row r="25" spans="2:21" ht="23.25" thickBot="1" x14ac:dyDescent="0.3">
      <c r="B25" s="196" t="s">
        <v>72</v>
      </c>
      <c r="C25" s="195" t="s">
        <v>71</v>
      </c>
      <c r="D25" s="199" t="s">
        <v>70</v>
      </c>
      <c r="E25" s="62"/>
      <c r="G25" s="38"/>
      <c r="J25" s="70" t="s">
        <v>143</v>
      </c>
      <c r="K25" s="98">
        <v>318</v>
      </c>
      <c r="M25" s="70" t="s">
        <v>143</v>
      </c>
      <c r="N25" s="98">
        <v>316</v>
      </c>
      <c r="P25" s="106"/>
      <c r="Q25" s="106"/>
      <c r="R25" s="106"/>
      <c r="S25" s="60"/>
    </row>
    <row r="26" spans="2:21" ht="30" customHeight="1" thickBot="1" x14ac:dyDescent="0.3">
      <c r="B26" s="197"/>
      <c r="C26" s="198"/>
      <c r="D26" s="200"/>
      <c r="E26" s="62"/>
      <c r="G26" s="38">
        <v>500</v>
      </c>
      <c r="J26" s="68" t="s">
        <v>137</v>
      </c>
      <c r="K26" s="99" t="s">
        <v>138</v>
      </c>
      <c r="M26" s="68" t="s">
        <v>137</v>
      </c>
      <c r="N26" s="99" t="s">
        <v>138</v>
      </c>
      <c r="P26" s="102"/>
      <c r="Q26" s="103" t="s">
        <v>246</v>
      </c>
      <c r="R26" s="110"/>
      <c r="S26" s="108"/>
    </row>
    <row r="27" spans="2:21" ht="28.5" customHeight="1" thickBot="1" x14ac:dyDescent="0.3">
      <c r="B27" s="114"/>
      <c r="C27" s="114"/>
      <c r="D27" s="114"/>
      <c r="E27" s="62"/>
      <c r="P27" s="109"/>
      <c r="Q27" s="195" t="s">
        <v>71</v>
      </c>
      <c r="R27" s="106" t="s">
        <v>243</v>
      </c>
      <c r="S27" s="118"/>
    </row>
    <row r="28" spans="2:21" ht="30" x14ac:dyDescent="0.25">
      <c r="B28" s="102" t="s">
        <v>73</v>
      </c>
      <c r="C28" s="111" t="s">
        <v>93</v>
      </c>
      <c r="D28" s="112"/>
      <c r="E28" s="62"/>
      <c r="G28" s="38"/>
      <c r="J28" s="155" t="s">
        <v>112</v>
      </c>
      <c r="K28" s="157"/>
      <c r="P28" s="109"/>
      <c r="Q28" s="195"/>
      <c r="R28" s="106"/>
      <c r="S28" s="115" t="s">
        <v>247</v>
      </c>
    </row>
    <row r="29" spans="2:21" ht="30.75" thickBot="1" x14ac:dyDescent="0.3">
      <c r="B29" s="196" t="s">
        <v>74</v>
      </c>
      <c r="C29" s="195" t="s">
        <v>71</v>
      </c>
      <c r="D29" s="199"/>
      <c r="E29" s="62"/>
      <c r="G29" s="38"/>
      <c r="J29" s="70" t="s">
        <v>131</v>
      </c>
      <c r="K29" s="98" t="s">
        <v>132</v>
      </c>
      <c r="P29" s="104" t="s">
        <v>248</v>
      </c>
      <c r="Q29" s="113" t="s">
        <v>71</v>
      </c>
      <c r="R29" s="122"/>
      <c r="S29" s="120"/>
    </row>
    <row r="30" spans="2:21" ht="34.5" thickBot="1" x14ac:dyDescent="0.3">
      <c r="B30" s="197"/>
      <c r="C30" s="198"/>
      <c r="D30" s="200"/>
      <c r="E30" s="62"/>
      <c r="G30" s="38">
        <v>500</v>
      </c>
      <c r="J30" s="68" t="s">
        <v>133</v>
      </c>
      <c r="K30" s="99" t="s">
        <v>134</v>
      </c>
      <c r="P30" s="106"/>
      <c r="Q30" s="106"/>
      <c r="R30" s="106"/>
      <c r="S30" s="60"/>
    </row>
    <row r="31" spans="2:21" ht="15.75" thickBot="1" x14ac:dyDescent="0.3">
      <c r="B31" s="114"/>
      <c r="C31" s="114"/>
      <c r="D31" s="114"/>
      <c r="E31" s="62"/>
      <c r="F31" s="44"/>
      <c r="P31" s="102"/>
      <c r="Q31" s="103" t="s">
        <v>250</v>
      </c>
      <c r="R31" s="108"/>
      <c r="S31" s="60"/>
    </row>
    <row r="32" spans="2:21" ht="30.75" thickBot="1" x14ac:dyDescent="0.3">
      <c r="B32" s="102" t="s">
        <v>77</v>
      </c>
      <c r="C32" s="111" t="s">
        <v>92</v>
      </c>
      <c r="D32" s="112"/>
      <c r="E32" s="62"/>
      <c r="F32" s="52"/>
      <c r="J32" s="155" t="s">
        <v>113</v>
      </c>
      <c r="K32" s="157"/>
      <c r="P32" s="104" t="s">
        <v>249</v>
      </c>
      <c r="Q32" s="113" t="s">
        <v>68</v>
      </c>
      <c r="R32" s="105"/>
      <c r="S32" s="60"/>
    </row>
    <row r="33" spans="2:20" ht="22.5" x14ac:dyDescent="0.25">
      <c r="B33" s="109"/>
      <c r="C33" s="107"/>
      <c r="D33" s="115"/>
      <c r="E33" s="62"/>
      <c r="F33" s="52"/>
      <c r="J33" s="70" t="s">
        <v>131</v>
      </c>
      <c r="K33" s="98" t="s">
        <v>132</v>
      </c>
      <c r="P33" s="106"/>
      <c r="Q33" s="107"/>
      <c r="R33" s="106"/>
      <c r="S33" s="106"/>
    </row>
    <row r="34" spans="2:20" ht="34.5" thickBot="1" x14ac:dyDescent="0.3">
      <c r="B34" s="104" t="s">
        <v>78</v>
      </c>
      <c r="C34" s="113" t="s">
        <v>71</v>
      </c>
      <c r="D34" s="105"/>
      <c r="E34" s="62"/>
      <c r="F34" s="54"/>
      <c r="G34" s="38">
        <v>500</v>
      </c>
      <c r="J34" s="68" t="s">
        <v>133</v>
      </c>
      <c r="K34" s="99" t="s">
        <v>135</v>
      </c>
      <c r="P34" s="106"/>
      <c r="Q34" s="107"/>
      <c r="R34" s="33"/>
      <c r="S34" s="33"/>
    </row>
    <row r="35" spans="2:20" ht="15.75" thickBot="1" x14ac:dyDescent="0.3">
      <c r="B35" s="114"/>
      <c r="C35" s="116"/>
      <c r="D35" s="114"/>
      <c r="E35" s="62"/>
      <c r="F35" s="44"/>
    </row>
    <row r="36" spans="2:20" ht="30" x14ac:dyDescent="0.25">
      <c r="B36" s="102" t="s">
        <v>79</v>
      </c>
      <c r="C36" s="111" t="s">
        <v>91</v>
      </c>
      <c r="D36" s="117"/>
      <c r="E36" s="108" t="s">
        <v>80</v>
      </c>
      <c r="F36" s="52"/>
      <c r="J36" s="155" t="s">
        <v>114</v>
      </c>
      <c r="K36" s="157"/>
      <c r="P36" s="106"/>
      <c r="Q36" s="107"/>
      <c r="R36" s="106"/>
      <c r="S36" s="60"/>
    </row>
    <row r="37" spans="2:20" ht="22.5" x14ac:dyDescent="0.25">
      <c r="B37" s="109"/>
      <c r="C37" s="107"/>
      <c r="D37" s="106"/>
      <c r="E37" s="118"/>
      <c r="F37" s="52"/>
      <c r="J37" s="70" t="s">
        <v>131</v>
      </c>
      <c r="K37" s="98" t="s">
        <v>132</v>
      </c>
      <c r="P37" s="106"/>
      <c r="Q37" s="107"/>
      <c r="R37" s="106"/>
      <c r="S37" s="60"/>
    </row>
    <row r="38" spans="2:20" ht="36" customHeight="1" thickBot="1" x14ac:dyDescent="0.3">
      <c r="B38" s="104"/>
      <c r="C38" s="113"/>
      <c r="D38" s="119"/>
      <c r="E38" s="120"/>
      <c r="F38" s="52"/>
      <c r="G38" s="32">
        <v>500</v>
      </c>
      <c r="J38" s="68" t="s">
        <v>133</v>
      </c>
      <c r="K38" s="99" t="s">
        <v>136</v>
      </c>
      <c r="P38" s="106"/>
      <c r="Q38" s="107"/>
      <c r="R38" s="106"/>
      <c r="S38" s="60"/>
    </row>
    <row r="39" spans="2:20" ht="15.75" thickBot="1" x14ac:dyDescent="0.3">
      <c r="B39" s="106"/>
      <c r="C39" s="107"/>
      <c r="D39" s="106"/>
      <c r="E39" s="60"/>
      <c r="F39" s="52"/>
    </row>
    <row r="40" spans="2:20" ht="45" x14ac:dyDescent="0.25">
      <c r="B40" s="102" t="s">
        <v>82</v>
      </c>
      <c r="C40" s="111" t="s">
        <v>109</v>
      </c>
      <c r="D40" s="117"/>
      <c r="E40" s="108" t="s">
        <v>81</v>
      </c>
      <c r="F40" s="44"/>
      <c r="J40" s="155" t="s">
        <v>115</v>
      </c>
      <c r="K40" s="157"/>
    </row>
    <row r="41" spans="2:20" ht="15" customHeight="1" x14ac:dyDescent="0.25">
      <c r="B41" s="109"/>
      <c r="C41" s="107"/>
      <c r="D41" s="106"/>
      <c r="E41" s="118"/>
      <c r="F41" s="44"/>
      <c r="G41" s="38"/>
      <c r="J41" s="190" t="s">
        <v>142</v>
      </c>
      <c r="K41" s="175">
        <v>33</v>
      </c>
    </row>
    <row r="42" spans="2:20" ht="17.25" customHeight="1" thickBot="1" x14ac:dyDescent="0.3">
      <c r="B42" s="104"/>
      <c r="C42" s="113"/>
      <c r="D42" s="119"/>
      <c r="E42" s="120"/>
      <c r="F42" s="44"/>
      <c r="G42" s="38">
        <v>500</v>
      </c>
      <c r="J42" s="191"/>
      <c r="K42" s="178"/>
    </row>
    <row r="43" spans="2:20" ht="15.75" thickBot="1" x14ac:dyDescent="0.3">
      <c r="B43" s="114"/>
      <c r="C43" s="116"/>
      <c r="D43" s="114"/>
      <c r="E43" s="62"/>
      <c r="F43" s="44"/>
    </row>
    <row r="44" spans="2:20" ht="30" x14ac:dyDescent="0.25">
      <c r="B44" s="102" t="s">
        <v>251</v>
      </c>
      <c r="C44" s="111" t="s">
        <v>110</v>
      </c>
      <c r="D44" s="117"/>
      <c r="E44" s="108"/>
      <c r="F44" s="52"/>
      <c r="J44" s="155" t="s">
        <v>116</v>
      </c>
      <c r="K44" s="157"/>
      <c r="T44" s="43"/>
    </row>
    <row r="45" spans="2:20" ht="45.75" thickBot="1" x14ac:dyDescent="0.3">
      <c r="B45" s="121"/>
      <c r="C45" s="113" t="s">
        <v>68</v>
      </c>
      <c r="D45" s="119"/>
      <c r="E45" s="105" t="s">
        <v>84</v>
      </c>
      <c r="F45" s="44"/>
      <c r="G45" s="38">
        <v>500</v>
      </c>
      <c r="J45" s="100" t="s">
        <v>131</v>
      </c>
      <c r="K45" s="101">
        <v>9</v>
      </c>
      <c r="T45" s="43"/>
    </row>
    <row r="46" spans="2:20" ht="15.75" thickBot="1" x14ac:dyDescent="0.3">
      <c r="B46" s="62"/>
      <c r="C46" s="62"/>
      <c r="D46" s="62"/>
      <c r="E46" s="62"/>
      <c r="F46" s="44"/>
      <c r="T46" s="43"/>
    </row>
    <row r="47" spans="2:20" ht="45" x14ac:dyDescent="0.25">
      <c r="B47" s="102"/>
      <c r="C47" s="111" t="s">
        <v>252</v>
      </c>
      <c r="D47" s="117"/>
      <c r="E47" s="112" t="s">
        <v>85</v>
      </c>
      <c r="T47" s="44"/>
    </row>
    <row r="48" spans="2:20" ht="30.75" thickBot="1" x14ac:dyDescent="0.3">
      <c r="B48" s="104" t="s">
        <v>83</v>
      </c>
      <c r="C48" s="113" t="s">
        <v>257</v>
      </c>
      <c r="D48" s="122"/>
      <c r="E48" s="120"/>
      <c r="G48" s="38">
        <v>500</v>
      </c>
    </row>
    <row r="49" spans="2:21" x14ac:dyDescent="0.25">
      <c r="B49" s="53"/>
      <c r="C49" s="43"/>
      <c r="D49" s="43"/>
      <c r="E49" s="43"/>
      <c r="F49" s="44"/>
      <c r="P49" s="43"/>
      <c r="Q49" s="43"/>
      <c r="R49" s="43"/>
    </row>
    <row r="50" spans="2:21" x14ac:dyDescent="0.25">
      <c r="B50" s="53"/>
      <c r="C50" s="43"/>
      <c r="D50" s="43"/>
      <c r="E50" s="43"/>
      <c r="F50" s="52"/>
      <c r="P50" s="43"/>
      <c r="Q50" s="43"/>
      <c r="R50" s="43"/>
    </row>
    <row r="51" spans="2:21" x14ac:dyDescent="0.25">
      <c r="B51" s="53"/>
      <c r="C51" s="43"/>
      <c r="D51" s="43"/>
      <c r="E51" s="43"/>
      <c r="F51" s="44"/>
      <c r="P51" s="43"/>
      <c r="Q51" s="43"/>
      <c r="R51" s="43"/>
    </row>
    <row r="52" spans="2:21" x14ac:dyDescent="0.25">
      <c r="B52" s="41" t="s">
        <v>87</v>
      </c>
      <c r="C52" s="43"/>
      <c r="D52" s="43"/>
      <c r="F52" s="52"/>
      <c r="G52" s="39">
        <f>MAX(G48,G30,G26,G22,G34,G42,G45,G38)</f>
        <v>500</v>
      </c>
      <c r="P52" s="43"/>
      <c r="Q52" s="43"/>
      <c r="R52" s="43"/>
    </row>
    <row r="53" spans="2:21" x14ac:dyDescent="0.25">
      <c r="B53" s="41" t="s">
        <v>88</v>
      </c>
      <c r="C53" s="43"/>
      <c r="D53" s="43"/>
      <c r="F53" s="44"/>
      <c r="G53" s="39"/>
    </row>
    <row r="54" spans="2:21" x14ac:dyDescent="0.25">
      <c r="B54" s="53"/>
      <c r="C54" s="43"/>
      <c r="D54" s="43"/>
      <c r="E54" s="43"/>
      <c r="F54" s="55"/>
      <c r="G54" s="42"/>
    </row>
    <row r="55" spans="2:21" x14ac:dyDescent="0.25">
      <c r="B55" s="42"/>
      <c r="C55" s="43"/>
      <c r="D55" s="43"/>
      <c r="E55" s="43"/>
      <c r="F55" s="44"/>
    </row>
    <row r="56" spans="2:21" x14ac:dyDescent="0.25">
      <c r="B56" s="56"/>
      <c r="F56" s="41"/>
    </row>
    <row r="57" spans="2:21" x14ac:dyDescent="0.25">
      <c r="B57" s="38"/>
      <c r="F57" s="41"/>
    </row>
    <row r="58" spans="2:21" x14ac:dyDescent="0.25">
      <c r="B58" s="38"/>
      <c r="F58" s="41"/>
    </row>
    <row r="59" spans="2:21" x14ac:dyDescent="0.25">
      <c r="B59" s="45"/>
      <c r="C59" s="45" t="s">
        <v>127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1" spans="2:21" ht="15.75" thickBot="1" x14ac:dyDescent="0.3">
      <c r="C61" s="38"/>
      <c r="D61" s="40" t="str">
        <f>B6 &amp; "uSec/stage"</f>
        <v>500uSec/stage</v>
      </c>
      <c r="E61" s="38"/>
      <c r="F61" s="40" t="str">
        <f>B6 &amp; "uSec/stage"</f>
        <v>500uSec/stage</v>
      </c>
      <c r="G61" s="38"/>
      <c r="H61" s="40" t="str">
        <f>B6 &amp; "uSec/stage"</f>
        <v>500uSec/stage</v>
      </c>
      <c r="I61" s="38"/>
      <c r="J61" s="40" t="str">
        <f>B6 &amp; "uSec/stage"</f>
        <v>500uSec/stage</v>
      </c>
      <c r="K61" s="38"/>
      <c r="L61" s="40" t="str">
        <f>B6 &amp; "uSec/stage"</f>
        <v>500uSec/stage</v>
      </c>
      <c r="M61" s="38"/>
      <c r="N61" s="40" t="str">
        <f>B6 &amp; "uSec/stage"</f>
        <v>500uSec/stage</v>
      </c>
      <c r="O61" s="38"/>
      <c r="P61" s="40" t="str">
        <f>B6 &amp; "uSec/stage"</f>
        <v>500uSec/stage</v>
      </c>
      <c r="Q61" s="38"/>
      <c r="R61" s="40" t="str">
        <f>B6 &amp; "uSec/stage"</f>
        <v>500uSec/stage</v>
      </c>
      <c r="S61" s="38"/>
      <c r="T61" s="40" t="str">
        <f>B6 &amp; "uSec/stage"</f>
        <v>500uSec/stage</v>
      </c>
      <c r="U61" s="38"/>
    </row>
    <row r="62" spans="2:21" x14ac:dyDescent="0.25">
      <c r="C62" s="38"/>
      <c r="D62" s="187" t="s">
        <v>118</v>
      </c>
      <c r="E62" s="38"/>
      <c r="F62" s="187" t="s">
        <v>119</v>
      </c>
      <c r="G62" s="38"/>
      <c r="H62" s="187" t="s">
        <v>120</v>
      </c>
      <c r="I62" s="38"/>
      <c r="J62" s="187" t="s">
        <v>121</v>
      </c>
      <c r="K62" s="38"/>
      <c r="L62" s="187" t="s">
        <v>122</v>
      </c>
      <c r="M62" s="38"/>
      <c r="N62" s="187" t="s">
        <v>123</v>
      </c>
      <c r="O62" s="38"/>
      <c r="P62" s="187" t="s">
        <v>124</v>
      </c>
      <c r="Q62" s="38"/>
      <c r="R62" s="187" t="s">
        <v>125</v>
      </c>
      <c r="S62" s="38"/>
      <c r="T62" s="187" t="s">
        <v>128</v>
      </c>
      <c r="U62" s="38"/>
    </row>
    <row r="63" spans="2:21" x14ac:dyDescent="0.25">
      <c r="C63" s="7" t="s">
        <v>17</v>
      </c>
      <c r="D63" s="188"/>
      <c r="E63" s="5" t="s">
        <v>18</v>
      </c>
      <c r="F63" s="188"/>
      <c r="G63" s="5" t="s">
        <v>18</v>
      </c>
      <c r="H63" s="188"/>
      <c r="I63" s="5" t="s">
        <v>18</v>
      </c>
      <c r="J63" s="188"/>
      <c r="K63" s="5" t="s">
        <v>18</v>
      </c>
      <c r="L63" s="188"/>
      <c r="M63" s="5" t="s">
        <v>18</v>
      </c>
      <c r="N63" s="188"/>
      <c r="O63" s="5" t="s">
        <v>18</v>
      </c>
      <c r="P63" s="188"/>
      <c r="Q63" s="5" t="s">
        <v>18</v>
      </c>
      <c r="R63" s="188"/>
      <c r="S63" s="5" t="s">
        <v>18</v>
      </c>
      <c r="T63" s="188"/>
      <c r="U63" s="6" t="s">
        <v>19</v>
      </c>
    </row>
    <row r="64" spans="2:21" ht="15.75" thickBot="1" x14ac:dyDescent="0.3">
      <c r="C64" s="38"/>
      <c r="D64" s="188"/>
      <c r="E64" s="38"/>
      <c r="F64" s="189"/>
      <c r="G64" s="38"/>
      <c r="H64" s="189"/>
      <c r="I64" s="38"/>
      <c r="J64" s="189"/>
      <c r="K64" s="38"/>
      <c r="L64" s="189"/>
      <c r="M64" s="38"/>
      <c r="N64" s="189"/>
      <c r="O64" s="38"/>
      <c r="P64" s="189"/>
      <c r="Q64" s="38"/>
      <c r="R64" s="189"/>
      <c r="S64" s="38"/>
      <c r="T64" s="189"/>
      <c r="U64" s="38"/>
    </row>
    <row r="65" spans="2:21" ht="15" customHeight="1" x14ac:dyDescent="0.25">
      <c r="B65" s="204" t="s">
        <v>302</v>
      </c>
      <c r="C65" s="205"/>
      <c r="D65" s="205"/>
      <c r="E65" s="206"/>
      <c r="F65" s="46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2:21" x14ac:dyDescent="0.25">
      <c r="B66" s="207"/>
      <c r="C66" s="208"/>
      <c r="D66" s="208"/>
      <c r="E66" s="209"/>
      <c r="F66" s="46"/>
    </row>
    <row r="67" spans="2:21" x14ac:dyDescent="0.25">
      <c r="B67" s="207"/>
      <c r="C67" s="208"/>
      <c r="D67" s="208"/>
      <c r="E67" s="209"/>
      <c r="F67" s="46"/>
    </row>
    <row r="68" spans="2:21" x14ac:dyDescent="0.25">
      <c r="B68" s="210"/>
      <c r="C68" s="211"/>
      <c r="D68" s="211"/>
      <c r="E68" s="212"/>
      <c r="F68" s="46"/>
    </row>
    <row r="69" spans="2:21" ht="15.75" thickBot="1" x14ac:dyDescent="0.3">
      <c r="B69" s="47"/>
      <c r="C69" s="45"/>
      <c r="D69" s="45"/>
      <c r="E69" s="45"/>
      <c r="F69" s="45"/>
      <c r="G69" s="45"/>
      <c r="H69" s="45"/>
      <c r="I69" s="45"/>
      <c r="J69" s="48"/>
    </row>
    <row r="70" spans="2:21" x14ac:dyDescent="0.25">
      <c r="B70" s="213" t="s">
        <v>118</v>
      </c>
      <c r="C70" s="33"/>
      <c r="D70" s="215" t="s">
        <v>118</v>
      </c>
      <c r="E70" s="33"/>
      <c r="F70" s="215" t="s">
        <v>118</v>
      </c>
      <c r="G70" s="33"/>
      <c r="H70" s="215" t="s">
        <v>118</v>
      </c>
      <c r="I70" s="33"/>
      <c r="J70" s="217" t="s">
        <v>118</v>
      </c>
    </row>
    <row r="71" spans="2:21" ht="15.75" thickBot="1" x14ac:dyDescent="0.3">
      <c r="B71" s="214"/>
      <c r="C71" s="33"/>
      <c r="D71" s="216"/>
      <c r="E71" s="33"/>
      <c r="F71" s="216"/>
      <c r="G71" s="33"/>
      <c r="H71" s="216"/>
      <c r="I71" s="33"/>
      <c r="J71" s="218"/>
    </row>
    <row r="72" spans="2:21" x14ac:dyDescent="0.25">
      <c r="B72" s="49"/>
      <c r="C72" s="50"/>
      <c r="D72" s="50"/>
      <c r="E72" s="50"/>
      <c r="F72" s="50"/>
      <c r="G72" s="50"/>
      <c r="H72" s="50"/>
      <c r="I72" s="50"/>
      <c r="J72" s="51"/>
    </row>
  </sheetData>
  <mergeCells count="42">
    <mergeCell ref="R62:R64"/>
    <mergeCell ref="J21:K21"/>
    <mergeCell ref="T62:T64"/>
    <mergeCell ref="B65:E68"/>
    <mergeCell ref="B70:B71"/>
    <mergeCell ref="D70:D71"/>
    <mergeCell ref="F70:F71"/>
    <mergeCell ref="H70:H71"/>
    <mergeCell ref="J70:J71"/>
    <mergeCell ref="B29:B30"/>
    <mergeCell ref="C29:C30"/>
    <mergeCell ref="D29:D30"/>
    <mergeCell ref="R10:R12"/>
    <mergeCell ref="D62:D64"/>
    <mergeCell ref="F62:F64"/>
    <mergeCell ref="H62:H64"/>
    <mergeCell ref="J62:J64"/>
    <mergeCell ref="L62:L64"/>
    <mergeCell ref="N62:N64"/>
    <mergeCell ref="P62:P64"/>
    <mergeCell ref="D10:D12"/>
    <mergeCell ref="F10:F12"/>
    <mergeCell ref="H10:H12"/>
    <mergeCell ref="J10:J12"/>
    <mergeCell ref="L10:L12"/>
    <mergeCell ref="P10:P12"/>
    <mergeCell ref="M24:N24"/>
    <mergeCell ref="B19:K19"/>
    <mergeCell ref="P19:U19"/>
    <mergeCell ref="Q27:Q28"/>
    <mergeCell ref="B25:B26"/>
    <mergeCell ref="C25:C26"/>
    <mergeCell ref="D25:D26"/>
    <mergeCell ref="N10:N12"/>
    <mergeCell ref="J40:K40"/>
    <mergeCell ref="J41:J42"/>
    <mergeCell ref="K41:K42"/>
    <mergeCell ref="J44:K44"/>
    <mergeCell ref="J24:K24"/>
    <mergeCell ref="J36:K36"/>
    <mergeCell ref="J28:K28"/>
    <mergeCell ref="J32:K3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zoomScale="90" zoomScaleNormal="90" workbookViewId="0">
      <selection activeCell="C40" sqref="C40"/>
    </sheetView>
  </sheetViews>
  <sheetFormatPr defaultRowHeight="15" x14ac:dyDescent="0.25"/>
  <cols>
    <col min="2" max="2" width="32.140625" bestFit="1" customWidth="1"/>
    <col min="3" max="3" width="41.28515625" bestFit="1" customWidth="1"/>
    <col min="4" max="4" width="14.5703125" bestFit="1" customWidth="1"/>
    <col min="5" max="5" width="33.5703125" bestFit="1" customWidth="1"/>
  </cols>
  <sheetData>
    <row r="2" spans="2:6" x14ac:dyDescent="0.25">
      <c r="B2" s="73" t="s">
        <v>165</v>
      </c>
    </row>
    <row r="3" spans="2:6" ht="30" x14ac:dyDescent="0.25">
      <c r="B3" s="76" t="s">
        <v>149</v>
      </c>
      <c r="C3" s="76" t="s">
        <v>164</v>
      </c>
      <c r="D3" s="76" t="s">
        <v>90</v>
      </c>
      <c r="E3" s="77" t="s">
        <v>206</v>
      </c>
    </row>
    <row r="4" spans="2:6" x14ac:dyDescent="0.25">
      <c r="B4" s="71" t="s">
        <v>163</v>
      </c>
      <c r="C4" s="71" t="s">
        <v>156</v>
      </c>
      <c r="D4" s="71">
        <v>12</v>
      </c>
      <c r="E4" s="71" t="s">
        <v>162</v>
      </c>
    </row>
    <row r="5" spans="2:6" x14ac:dyDescent="0.25">
      <c r="B5" s="221" t="s">
        <v>161</v>
      </c>
      <c r="C5" s="71" t="s">
        <v>156</v>
      </c>
      <c r="D5" s="69" t="s">
        <v>132</v>
      </c>
      <c r="E5" s="219" t="s">
        <v>303</v>
      </c>
      <c r="F5" s="74" t="s">
        <v>160</v>
      </c>
    </row>
    <row r="6" spans="2:6" x14ac:dyDescent="0.25">
      <c r="B6" s="221"/>
      <c r="C6" s="71" t="s">
        <v>133</v>
      </c>
      <c r="D6" s="69" t="s">
        <v>134</v>
      </c>
      <c r="E6" s="220"/>
    </row>
    <row r="7" spans="2:6" x14ac:dyDescent="0.25">
      <c r="B7" s="221" t="s">
        <v>159</v>
      </c>
      <c r="C7" s="71" t="s">
        <v>156</v>
      </c>
      <c r="D7" s="69" t="s">
        <v>132</v>
      </c>
      <c r="E7" s="219" t="s">
        <v>303</v>
      </c>
    </row>
    <row r="8" spans="2:6" x14ac:dyDescent="0.25">
      <c r="B8" s="221"/>
      <c r="C8" s="71" t="s">
        <v>133</v>
      </c>
      <c r="D8" s="69" t="s">
        <v>135</v>
      </c>
      <c r="E8" s="220"/>
    </row>
    <row r="9" spans="2:6" x14ac:dyDescent="0.25">
      <c r="B9" s="221" t="s">
        <v>158</v>
      </c>
      <c r="C9" s="71" t="s">
        <v>156</v>
      </c>
      <c r="D9" s="69" t="s">
        <v>132</v>
      </c>
      <c r="E9" s="219" t="s">
        <v>303</v>
      </c>
    </row>
    <row r="10" spans="2:6" x14ac:dyDescent="0.25">
      <c r="B10" s="221"/>
      <c r="C10" s="71" t="s">
        <v>133</v>
      </c>
      <c r="D10" s="69" t="s">
        <v>136</v>
      </c>
      <c r="E10" s="220"/>
    </row>
    <row r="11" spans="2:6" x14ac:dyDescent="0.25">
      <c r="B11" s="71" t="s">
        <v>157</v>
      </c>
      <c r="C11" s="71" t="s">
        <v>156</v>
      </c>
      <c r="D11" s="71">
        <v>9</v>
      </c>
      <c r="E11" s="71" t="s">
        <v>303</v>
      </c>
    </row>
    <row r="12" spans="2:6" x14ac:dyDescent="0.25">
      <c r="B12" s="221" t="s">
        <v>269</v>
      </c>
      <c r="C12" s="71" t="s">
        <v>156</v>
      </c>
      <c r="D12" s="69" t="s">
        <v>132</v>
      </c>
      <c r="E12" s="219" t="s">
        <v>303</v>
      </c>
    </row>
    <row r="13" spans="2:6" x14ac:dyDescent="0.25">
      <c r="B13" s="221"/>
      <c r="C13" s="71" t="s">
        <v>133</v>
      </c>
      <c r="D13" s="69" t="s">
        <v>270</v>
      </c>
      <c r="E13" s="220"/>
    </row>
    <row r="14" spans="2:6" x14ac:dyDescent="0.25">
      <c r="B14" s="125"/>
      <c r="C14" s="10"/>
      <c r="D14" s="78"/>
      <c r="E14" s="125"/>
    </row>
    <row r="15" spans="2:6" x14ac:dyDescent="0.25">
      <c r="B15" s="73" t="s">
        <v>154</v>
      </c>
    </row>
    <row r="16" spans="2:6" x14ac:dyDescent="0.25">
      <c r="B16" s="72" t="s">
        <v>149</v>
      </c>
      <c r="C16" s="72" t="s">
        <v>153</v>
      </c>
      <c r="D16" s="72" t="s">
        <v>90</v>
      </c>
      <c r="E16" s="72" t="s">
        <v>146</v>
      </c>
    </row>
    <row r="17" spans="2:5" x14ac:dyDescent="0.25">
      <c r="B17" s="221" t="s">
        <v>152</v>
      </c>
      <c r="C17" s="71" t="s">
        <v>150</v>
      </c>
      <c r="D17" s="71">
        <v>318</v>
      </c>
      <c r="E17" s="219" t="s">
        <v>304</v>
      </c>
    </row>
    <row r="18" spans="2:5" x14ac:dyDescent="0.25">
      <c r="B18" s="221"/>
      <c r="C18" s="71" t="s">
        <v>137</v>
      </c>
      <c r="D18" s="71" t="s">
        <v>138</v>
      </c>
      <c r="E18" s="220"/>
    </row>
    <row r="19" spans="2:5" x14ac:dyDescent="0.25">
      <c r="B19" s="221" t="s">
        <v>151</v>
      </c>
      <c r="C19" s="71" t="s">
        <v>150</v>
      </c>
      <c r="D19" s="71">
        <v>316</v>
      </c>
      <c r="E19" s="219" t="s">
        <v>304</v>
      </c>
    </row>
    <row r="20" spans="2:5" x14ac:dyDescent="0.25">
      <c r="B20" s="221"/>
      <c r="C20" s="71" t="s">
        <v>137</v>
      </c>
      <c r="D20" s="71" t="s">
        <v>138</v>
      </c>
      <c r="E20" s="220"/>
    </row>
    <row r="22" spans="2:5" x14ac:dyDescent="0.25">
      <c r="B22" s="73" t="s">
        <v>199</v>
      </c>
      <c r="C22" s="73"/>
      <c r="D22" s="73"/>
    </row>
    <row r="23" spans="2:5" x14ac:dyDescent="0.25">
      <c r="B23" s="72" t="s">
        <v>149</v>
      </c>
      <c r="C23" s="72" t="s">
        <v>148</v>
      </c>
      <c r="D23" s="72" t="s">
        <v>147</v>
      </c>
      <c r="E23" s="72" t="s">
        <v>146</v>
      </c>
    </row>
    <row r="24" spans="2:5" x14ac:dyDescent="0.25">
      <c r="B24" s="71" t="s">
        <v>145</v>
      </c>
      <c r="C24" s="71" t="s">
        <v>141</v>
      </c>
      <c r="D24" s="71">
        <v>33</v>
      </c>
      <c r="E24" s="71" t="s">
        <v>305</v>
      </c>
    </row>
    <row r="25" spans="2:5" x14ac:dyDescent="0.25">
      <c r="B25" s="71" t="s">
        <v>144</v>
      </c>
      <c r="C25" s="71" t="s">
        <v>141</v>
      </c>
      <c r="D25" s="71">
        <v>35</v>
      </c>
      <c r="E25" s="71" t="s">
        <v>305</v>
      </c>
    </row>
  </sheetData>
  <mergeCells count="12">
    <mergeCell ref="E19:E20"/>
    <mergeCell ref="B5:B6"/>
    <mergeCell ref="B7:B8"/>
    <mergeCell ref="B9:B10"/>
    <mergeCell ref="B17:B18"/>
    <mergeCell ref="B19:B20"/>
    <mergeCell ref="E5:E6"/>
    <mergeCell ref="E7:E8"/>
    <mergeCell ref="E9:E10"/>
    <mergeCell ref="E17:E18"/>
    <mergeCell ref="B12:B13"/>
    <mergeCell ref="E12:E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27"/>
  <sheetViews>
    <sheetView zoomScale="80" zoomScaleNormal="80" workbookViewId="0">
      <selection activeCell="C3" sqref="C3"/>
    </sheetView>
  </sheetViews>
  <sheetFormatPr defaultColWidth="8.7109375" defaultRowHeight="15" x14ac:dyDescent="0.25"/>
  <cols>
    <col min="1" max="1" width="8.7109375" style="32"/>
    <col min="2" max="2" width="12" style="32" bestFit="1" customWidth="1"/>
    <col min="3" max="3" width="8.7109375" style="32"/>
    <col min="4" max="4" width="12.85546875" style="32" customWidth="1"/>
    <col min="5" max="5" width="8.7109375" style="32"/>
    <col min="6" max="6" width="13.28515625" style="32" customWidth="1"/>
    <col min="7" max="7" width="8.7109375" style="32"/>
    <col min="8" max="8" width="12.5703125" style="32" customWidth="1"/>
    <col min="9" max="10" width="18.42578125" style="32" customWidth="1"/>
    <col min="11" max="11" width="2.5703125" style="32" customWidth="1"/>
    <col min="12" max="17" width="8.7109375" style="32"/>
    <col min="18" max="18" width="11" style="32" bestFit="1" customWidth="1"/>
    <col min="19" max="16384" width="8.7109375" style="32"/>
  </cols>
  <sheetData>
    <row r="2" spans="3:21" x14ac:dyDescent="0.25">
      <c r="L2" s="41" t="s">
        <v>207</v>
      </c>
    </row>
    <row r="3" spans="3:21" x14ac:dyDescent="0.25">
      <c r="C3" s="32" t="s">
        <v>285</v>
      </c>
      <c r="L3" s="32" t="s">
        <v>208</v>
      </c>
    </row>
    <row r="4" spans="3:21" x14ac:dyDescent="0.25">
      <c r="C4" s="32" t="s">
        <v>286</v>
      </c>
    </row>
    <row r="6" spans="3:21" x14ac:dyDescent="0.25">
      <c r="C6" s="32" t="s">
        <v>287</v>
      </c>
      <c r="M6" s="32" t="s">
        <v>201</v>
      </c>
      <c r="O6" s="32" t="s">
        <v>202</v>
      </c>
      <c r="Q6" s="32" t="s">
        <v>203</v>
      </c>
      <c r="S6" s="32" t="s">
        <v>204</v>
      </c>
      <c r="U6" s="32" t="s">
        <v>205</v>
      </c>
    </row>
    <row r="7" spans="3:21" x14ac:dyDescent="0.25">
      <c r="C7" s="33" t="s">
        <v>288</v>
      </c>
      <c r="D7" s="33"/>
      <c r="E7" s="33"/>
      <c r="F7" s="33"/>
      <c r="G7" s="33"/>
      <c r="H7" s="33"/>
      <c r="L7" s="33"/>
      <c r="M7" s="87">
        <v>0</v>
      </c>
      <c r="N7" s="33"/>
      <c r="O7" s="87">
        <v>0</v>
      </c>
      <c r="Q7" s="87">
        <v>0</v>
      </c>
      <c r="S7" s="87">
        <v>0</v>
      </c>
      <c r="U7" s="87">
        <v>0</v>
      </c>
    </row>
    <row r="8" spans="3:21" x14ac:dyDescent="0.25">
      <c r="C8" s="60" t="s">
        <v>289</v>
      </c>
      <c r="F8" s="33"/>
      <c r="G8" s="33"/>
      <c r="H8" s="33"/>
      <c r="I8" s="33"/>
      <c r="J8" s="33"/>
      <c r="K8" s="33"/>
      <c r="L8" s="33"/>
      <c r="M8" s="126"/>
      <c r="N8" s="33"/>
      <c r="O8" s="126"/>
      <c r="Q8" s="126"/>
      <c r="S8" s="126"/>
      <c r="U8" s="126"/>
    </row>
    <row r="9" spans="3:21" x14ac:dyDescent="0.25">
      <c r="C9" s="60" t="s">
        <v>290</v>
      </c>
      <c r="D9" s="33"/>
      <c r="E9" s="33"/>
      <c r="F9" s="33"/>
      <c r="G9" s="33"/>
      <c r="H9" s="33"/>
      <c r="I9" s="33"/>
      <c r="J9" s="33"/>
      <c r="K9" s="33"/>
      <c r="L9" s="33"/>
      <c r="M9" s="126"/>
      <c r="N9" s="33"/>
      <c r="O9" s="126"/>
      <c r="Q9" s="126"/>
      <c r="S9" s="126"/>
      <c r="U9" s="126"/>
    </row>
    <row r="10" spans="3:21" x14ac:dyDescent="0.25">
      <c r="C10" s="60" t="s">
        <v>291</v>
      </c>
      <c r="D10" s="33"/>
      <c r="E10" s="33"/>
      <c r="F10" s="33"/>
      <c r="G10" s="33"/>
      <c r="H10" s="33"/>
      <c r="I10" s="33"/>
      <c r="J10" s="33"/>
      <c r="K10" s="33"/>
      <c r="L10" s="33"/>
      <c r="M10" s="126"/>
      <c r="N10" s="33"/>
      <c r="O10" s="126"/>
      <c r="Q10" s="126"/>
      <c r="S10" s="126"/>
      <c r="U10" s="126"/>
    </row>
    <row r="11" spans="3:21" x14ac:dyDescent="0.25">
      <c r="C11" s="60" t="s">
        <v>306</v>
      </c>
      <c r="D11" s="127"/>
      <c r="E11" s="33"/>
      <c r="F11" s="33"/>
      <c r="G11" s="33"/>
      <c r="H11" s="33"/>
      <c r="I11" s="33"/>
      <c r="J11" s="33"/>
      <c r="K11" s="33"/>
      <c r="L11" s="33"/>
      <c r="M11" s="126"/>
      <c r="N11" s="33"/>
      <c r="O11" s="126"/>
      <c r="Q11" s="126"/>
      <c r="S11" s="126"/>
      <c r="U11" s="126"/>
    </row>
    <row r="12" spans="3:21" x14ac:dyDescent="0.25">
      <c r="L12" s="33"/>
      <c r="M12" s="128">
        <v>100000</v>
      </c>
      <c r="N12" s="33"/>
      <c r="O12" s="128">
        <v>100000</v>
      </c>
      <c r="Q12" s="128">
        <v>100000</v>
      </c>
      <c r="S12" s="128">
        <v>100000</v>
      </c>
      <c r="U12" s="128">
        <v>100000</v>
      </c>
    </row>
    <row r="13" spans="3:21" x14ac:dyDescent="0.25">
      <c r="C13" s="60" t="s">
        <v>292</v>
      </c>
      <c r="D13" s="129"/>
      <c r="E13" s="130"/>
      <c r="F13" s="127"/>
      <c r="G13" s="33"/>
      <c r="H13" s="33"/>
      <c r="I13" s="33"/>
      <c r="J13" s="33"/>
      <c r="K13" s="33"/>
      <c r="L13" s="33"/>
      <c r="O13" s="33"/>
      <c r="P13" s="33"/>
    </row>
    <row r="14" spans="3:21" x14ac:dyDescent="0.25">
      <c r="C14" s="60" t="s">
        <v>293</v>
      </c>
      <c r="D14" s="127"/>
      <c r="E14" s="33"/>
      <c r="F14" s="127"/>
      <c r="G14" s="130"/>
      <c r="H14" s="127"/>
      <c r="I14" s="33"/>
      <c r="J14" s="33"/>
      <c r="K14" s="33"/>
      <c r="L14" s="33"/>
    </row>
    <row r="15" spans="3:21" x14ac:dyDescent="0.25">
      <c r="C15" s="60" t="s">
        <v>294</v>
      </c>
      <c r="D15" s="127"/>
      <c r="E15" s="33"/>
      <c r="F15" s="127"/>
      <c r="G15" s="33"/>
      <c r="H15" s="127"/>
      <c r="I15" s="33"/>
      <c r="J15" s="33"/>
      <c r="K15" s="33"/>
      <c r="L15" s="33"/>
    </row>
    <row r="16" spans="3:21" x14ac:dyDescent="0.25">
      <c r="C16" s="60" t="s">
        <v>295</v>
      </c>
      <c r="D16" s="129"/>
      <c r="E16" s="33"/>
      <c r="F16" s="127"/>
      <c r="G16" s="33"/>
      <c r="H16" s="127"/>
      <c r="I16" s="33"/>
      <c r="J16" s="33"/>
      <c r="K16" s="33"/>
      <c r="L16" s="33"/>
    </row>
    <row r="17" spans="2:16" x14ac:dyDescent="0.25">
      <c r="C17" s="60" t="s">
        <v>296</v>
      </c>
      <c r="D17" s="129"/>
      <c r="E17" s="33"/>
      <c r="F17" s="127"/>
      <c r="G17" s="33"/>
      <c r="H17" s="127"/>
      <c r="I17" s="33"/>
      <c r="J17" s="33"/>
      <c r="K17" s="33"/>
      <c r="L17" s="33"/>
      <c r="O17" s="33"/>
      <c r="P17" s="33"/>
    </row>
    <row r="18" spans="2:16" x14ac:dyDescent="0.25">
      <c r="C18" s="60" t="s">
        <v>297</v>
      </c>
      <c r="D18" s="127"/>
      <c r="E18" s="33"/>
      <c r="F18" s="127"/>
      <c r="G18" s="33"/>
      <c r="H18" s="127"/>
      <c r="I18" s="33"/>
      <c r="J18" s="33"/>
      <c r="K18" s="33"/>
      <c r="L18" s="33"/>
      <c r="O18" s="33"/>
      <c r="P18" s="33"/>
    </row>
    <row r="19" spans="2:16" x14ac:dyDescent="0.25">
      <c r="B19" s="131"/>
      <c r="H19" s="127"/>
      <c r="I19" s="33"/>
      <c r="J19" s="33"/>
      <c r="K19" s="33"/>
      <c r="L19" s="33"/>
      <c r="O19" s="33"/>
      <c r="P19" s="33"/>
    </row>
    <row r="20" spans="2:16" x14ac:dyDescent="0.25">
      <c r="B20" s="132" t="s">
        <v>209</v>
      </c>
      <c r="C20" s="32">
        <v>91000</v>
      </c>
      <c r="D20" s="32" t="s">
        <v>105</v>
      </c>
      <c r="G20" s="32" t="str">
        <f>"UE table["&amp;INT(C20/100000)&amp;"]"&amp;"["&amp;INT(MOD(C20,100000))&amp;"]"</f>
        <v>UE table[0][91000]</v>
      </c>
      <c r="H20" s="127"/>
      <c r="I20" s="33"/>
      <c r="J20" s="33"/>
      <c r="K20" s="33"/>
      <c r="L20" s="33"/>
      <c r="O20" s="33"/>
      <c r="P20" s="33"/>
    </row>
    <row r="21" spans="2:16" x14ac:dyDescent="0.25">
      <c r="B21" s="132" t="s">
        <v>209</v>
      </c>
      <c r="C21" s="32">
        <v>291000</v>
      </c>
      <c r="D21" s="32" t="s">
        <v>105</v>
      </c>
      <c r="G21" s="32" t="str">
        <f>"UE table["&amp;INT(C21/100000)&amp;"]"&amp;"["&amp;INT(MOD(C21,100000))&amp;"]"</f>
        <v>UE table[2][91000]</v>
      </c>
      <c r="H21" s="127"/>
      <c r="I21" s="33"/>
      <c r="J21" s="33"/>
      <c r="K21" s="33"/>
      <c r="O21" s="33"/>
      <c r="P21" s="33"/>
    </row>
    <row r="22" spans="2:16" x14ac:dyDescent="0.25">
      <c r="O22" s="33"/>
      <c r="P22" s="33"/>
    </row>
    <row r="23" spans="2:16" x14ac:dyDescent="0.25">
      <c r="B23" s="32" t="s">
        <v>308</v>
      </c>
      <c r="E23" s="32">
        <v>6304</v>
      </c>
      <c r="F23" s="38">
        <f>(E23*500000)/1024/1024</f>
        <v>3005.9814453125</v>
      </c>
      <c r="G23" s="32" t="s">
        <v>298</v>
      </c>
    </row>
    <row r="24" spans="2:16" x14ac:dyDescent="0.25">
      <c r="B24" s="32" t="s">
        <v>307</v>
      </c>
      <c r="E24" s="32">
        <v>500</v>
      </c>
      <c r="F24" s="38">
        <f>(E24*500000)/1024/1024</f>
        <v>238.4185791015625</v>
      </c>
      <c r="G24" s="32" t="s">
        <v>298</v>
      </c>
    </row>
    <row r="25" spans="2:16" x14ac:dyDescent="0.25">
      <c r="F25" s="39">
        <f>F23/F24</f>
        <v>12.608000000000001</v>
      </c>
      <c r="G25" s="32" t="s">
        <v>309</v>
      </c>
    </row>
    <row r="27" spans="2:16" x14ac:dyDescent="0.25">
      <c r="F27" s="133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r:id="rId5">
            <anchor moveWithCells="1" sizeWithCells="1">
              <from>
                <xdr:col>12</xdr:col>
                <xdr:colOff>9525</xdr:colOff>
                <xdr:row>12</xdr:row>
                <xdr:rowOff>152400</xdr:rowOff>
              </from>
              <to>
                <xdr:col>20</xdr:col>
                <xdr:colOff>190500</xdr:colOff>
                <xdr:row>38</xdr:row>
                <xdr:rowOff>95250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workbookViewId="0">
      <selection activeCell="G7" sqref="G7"/>
    </sheetView>
  </sheetViews>
  <sheetFormatPr defaultRowHeight="15" x14ac:dyDescent="0.25"/>
  <cols>
    <col min="2" max="2" width="14.140625" customWidth="1"/>
    <col min="3" max="3" width="15.42578125" bestFit="1" customWidth="1"/>
    <col min="5" max="5" width="24.42578125" customWidth="1"/>
    <col min="6" max="6" width="3.140625" customWidth="1"/>
  </cols>
  <sheetData>
    <row r="2" spans="2:8" x14ac:dyDescent="0.25">
      <c r="B2" t="s">
        <v>198</v>
      </c>
    </row>
    <row r="3" spans="2:8" x14ac:dyDescent="0.25">
      <c r="B3" s="71" t="s">
        <v>184</v>
      </c>
      <c r="C3" s="71" t="s">
        <v>155</v>
      </c>
      <c r="D3" s="71" t="s">
        <v>197</v>
      </c>
      <c r="E3" s="71" t="s">
        <v>268</v>
      </c>
      <c r="G3" t="s">
        <v>196</v>
      </c>
    </row>
    <row r="4" spans="2:8" x14ac:dyDescent="0.25">
      <c r="G4" t="s">
        <v>98</v>
      </c>
      <c r="H4" t="s">
        <v>195</v>
      </c>
    </row>
    <row r="5" spans="2:8" x14ac:dyDescent="0.25">
      <c r="B5" t="s">
        <v>194</v>
      </c>
      <c r="H5" t="s">
        <v>193</v>
      </c>
    </row>
    <row r="6" spans="2:8" x14ac:dyDescent="0.25">
      <c r="B6" s="71" t="s">
        <v>184</v>
      </c>
      <c r="C6" s="71" t="s">
        <v>155</v>
      </c>
      <c r="D6" s="71" t="s">
        <v>268</v>
      </c>
      <c r="H6" t="s">
        <v>200</v>
      </c>
    </row>
    <row r="7" spans="2:8" x14ac:dyDescent="0.25">
      <c r="H7" s="73" t="s">
        <v>274</v>
      </c>
    </row>
    <row r="8" spans="2:8" x14ac:dyDescent="0.25">
      <c r="B8" t="s">
        <v>192</v>
      </c>
      <c r="H8" t="s">
        <v>191</v>
      </c>
    </row>
    <row r="9" spans="2:8" x14ac:dyDescent="0.25">
      <c r="B9" s="71" t="s">
        <v>184</v>
      </c>
      <c r="C9" s="71" t="s">
        <v>300</v>
      </c>
    </row>
    <row r="10" spans="2:8" x14ac:dyDescent="0.25">
      <c r="G10" t="s">
        <v>99</v>
      </c>
    </row>
    <row r="11" spans="2:8" x14ac:dyDescent="0.25">
      <c r="B11" t="s">
        <v>271</v>
      </c>
      <c r="H11" t="s">
        <v>190</v>
      </c>
    </row>
    <row r="12" spans="2:8" x14ac:dyDescent="0.25">
      <c r="B12" s="71" t="s">
        <v>184</v>
      </c>
      <c r="H12" s="73" t="s">
        <v>275</v>
      </c>
    </row>
    <row r="13" spans="2:8" x14ac:dyDescent="0.25">
      <c r="B13" s="10"/>
      <c r="H13" s="73" t="s">
        <v>276</v>
      </c>
    </row>
    <row r="14" spans="2:8" x14ac:dyDescent="0.25">
      <c r="B14" t="s">
        <v>189</v>
      </c>
      <c r="H14" t="s">
        <v>187</v>
      </c>
    </row>
    <row r="15" spans="2:8" x14ac:dyDescent="0.25">
      <c r="B15" t="s">
        <v>188</v>
      </c>
      <c r="C15">
        <f>(500000*8)/1000/1000</f>
        <v>4</v>
      </c>
      <c r="D15" t="s">
        <v>106</v>
      </c>
      <c r="H15" t="s">
        <v>186</v>
      </c>
    </row>
    <row r="16" spans="2:8" x14ac:dyDescent="0.25">
      <c r="H16" s="73" t="s">
        <v>185</v>
      </c>
    </row>
    <row r="17" spans="2:8" x14ac:dyDescent="0.25">
      <c r="B17" s="71" t="s">
        <v>184</v>
      </c>
      <c r="H17" s="73" t="s">
        <v>183</v>
      </c>
    </row>
    <row r="18" spans="2:8" x14ac:dyDescent="0.25">
      <c r="B18" s="4" t="s">
        <v>272</v>
      </c>
    </row>
    <row r="19" spans="2:8" x14ac:dyDescent="0.25">
      <c r="C19" s="75" t="s">
        <v>182</v>
      </c>
      <c r="G19" t="s">
        <v>100</v>
      </c>
      <c r="H19" t="s">
        <v>181</v>
      </c>
    </row>
    <row r="20" spans="2:8" x14ac:dyDescent="0.25">
      <c r="C20" s="71" t="s">
        <v>180</v>
      </c>
      <c r="H20" s="73" t="s">
        <v>173</v>
      </c>
    </row>
    <row r="21" spans="2:8" x14ac:dyDescent="0.25">
      <c r="C21" s="71" t="s">
        <v>273</v>
      </c>
      <c r="H21" t="s">
        <v>179</v>
      </c>
    </row>
    <row r="22" spans="2:8" x14ac:dyDescent="0.25">
      <c r="C22" s="71" t="s">
        <v>178</v>
      </c>
      <c r="H22" t="s">
        <v>177</v>
      </c>
    </row>
    <row r="23" spans="2:8" x14ac:dyDescent="0.25">
      <c r="C23" s="71"/>
    </row>
    <row r="24" spans="2:8" x14ac:dyDescent="0.25">
      <c r="C24" s="71"/>
      <c r="G24" t="s">
        <v>121</v>
      </c>
      <c r="H24" t="s">
        <v>176</v>
      </c>
    </row>
    <row r="25" spans="2:8" x14ac:dyDescent="0.25">
      <c r="C25" s="71"/>
      <c r="H25" s="73" t="s">
        <v>173</v>
      </c>
    </row>
    <row r="26" spans="2:8" x14ac:dyDescent="0.25">
      <c r="H26" t="s">
        <v>175</v>
      </c>
    </row>
    <row r="27" spans="2:8" x14ac:dyDescent="0.25">
      <c r="H27" t="s">
        <v>174</v>
      </c>
    </row>
    <row r="29" spans="2:8" x14ac:dyDescent="0.25">
      <c r="G29" t="s">
        <v>122</v>
      </c>
      <c r="H29" t="s">
        <v>169</v>
      </c>
    </row>
    <row r="30" spans="2:8" x14ac:dyDescent="0.25">
      <c r="H30" s="73" t="s">
        <v>173</v>
      </c>
    </row>
    <row r="31" spans="2:8" x14ac:dyDescent="0.25">
      <c r="H31" s="73" t="s">
        <v>167</v>
      </c>
    </row>
    <row r="32" spans="2:8" x14ac:dyDescent="0.25">
      <c r="H32" t="s">
        <v>166</v>
      </c>
    </row>
    <row r="34" spans="7:8" x14ac:dyDescent="0.25">
      <c r="G34" t="s">
        <v>123</v>
      </c>
      <c r="H34" t="s">
        <v>172</v>
      </c>
    </row>
    <row r="35" spans="7:8" x14ac:dyDescent="0.25">
      <c r="H35" s="73" t="s">
        <v>168</v>
      </c>
    </row>
    <row r="36" spans="7:8" x14ac:dyDescent="0.25">
      <c r="H36" t="s">
        <v>171</v>
      </c>
    </row>
    <row r="37" spans="7:8" x14ac:dyDescent="0.25">
      <c r="H37" t="s">
        <v>170</v>
      </c>
    </row>
    <row r="39" spans="7:8" x14ac:dyDescent="0.25">
      <c r="G39" t="s">
        <v>124</v>
      </c>
      <c r="H39" t="s">
        <v>277</v>
      </c>
    </row>
    <row r="40" spans="7:8" x14ac:dyDescent="0.25">
      <c r="H40" s="73" t="s">
        <v>168</v>
      </c>
    </row>
    <row r="41" spans="7:8" x14ac:dyDescent="0.25">
      <c r="H41" t="s">
        <v>278</v>
      </c>
    </row>
    <row r="42" spans="7:8" x14ac:dyDescent="0.25">
      <c r="H42" t="s">
        <v>279</v>
      </c>
    </row>
    <row r="43" spans="7:8" x14ac:dyDescent="0.25">
      <c r="H43" s="73"/>
    </row>
    <row r="44" spans="7:8" x14ac:dyDescent="0.25">
      <c r="G44" t="s">
        <v>124</v>
      </c>
      <c r="H44" t="s">
        <v>280</v>
      </c>
    </row>
    <row r="45" spans="7:8" x14ac:dyDescent="0.25">
      <c r="H45" s="73" t="s">
        <v>168</v>
      </c>
    </row>
    <row r="46" spans="7:8" x14ac:dyDescent="0.25">
      <c r="H46" t="s">
        <v>281</v>
      </c>
    </row>
    <row r="47" spans="7:8" x14ac:dyDescent="0.25">
      <c r="H47" s="73" t="s">
        <v>282</v>
      </c>
    </row>
    <row r="48" spans="7:8" x14ac:dyDescent="0.25">
      <c r="H48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Attach flow- Sequence</vt:lpstr>
      <vt:lpstr>TAU- Sequence</vt:lpstr>
      <vt:lpstr>Design_req</vt:lpstr>
      <vt:lpstr>Approach-master-worker</vt:lpstr>
      <vt:lpstr>Design</vt:lpstr>
      <vt:lpstr>Approach-multi-task</vt:lpstr>
      <vt:lpstr>Stage-entry-messages</vt:lpstr>
      <vt:lpstr>Direct Idx to UE-table</vt:lpstr>
      <vt:lpstr>Stage lookup+steps</vt:lpstr>
      <vt:lpstr>New Requirements</vt:lpstr>
      <vt:lpstr>Timer model</vt:lpstr>
      <vt:lpstr>Performance statistics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 Barate</dc:creator>
  <cp:keywords>CTPClassification=CTP_NT</cp:keywords>
  <cp:lastModifiedBy>Vikram S Barate</cp:lastModifiedBy>
  <dcterms:created xsi:type="dcterms:W3CDTF">2018-04-12T11:25:10Z</dcterms:created>
  <dcterms:modified xsi:type="dcterms:W3CDTF">2019-07-16T04:26:19Z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bf1d412b-a8c0-445b-9ffe-684c04e6c83b</vt:lpwstr>
  </property>
  <property fmtid="{D5CDD505-2E9C-101B-9397-08002B2CF9AE}" pid="3" name="CTP_TimeStamp">
    <vt:lpwstr>2019-05-27 20:46:08Z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